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barreira\"/>
    </mc:Choice>
  </mc:AlternateContent>
  <xr:revisionPtr revIDLastSave="0" documentId="13_ncr:1_{D6F78D49-3025-4A18-8026-D761D9A4000C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Orçamento" sheetId="1" r:id="rId1"/>
    <sheet name="14" sheetId="2" r:id="rId2"/>
    <sheet name="14.1" sheetId="3" r:id="rId3"/>
    <sheet name="14.2" sheetId="4" r:id="rId4"/>
    <sheet name="14.3" sheetId="5" r:id="rId5"/>
    <sheet name="14.4" sheetId="6" r:id="rId6"/>
    <sheet name="14.5" sheetId="7" r:id="rId7"/>
    <sheet name="14.6" sheetId="8" r:id="rId8"/>
    <sheet name="14.7" sheetId="9" r:id="rId9"/>
    <sheet name="14.8" sheetId="10" r:id="rId10"/>
    <sheet name="14.9" sheetId="11" r:id="rId11"/>
    <sheet name="14.10" sheetId="12" r:id="rId12"/>
    <sheet name="14.11" sheetId="13" r:id="rId13"/>
    <sheet name="14.12" sheetId="14" r:id="rId14"/>
    <sheet name="14.13" sheetId="15" r:id="rId15"/>
    <sheet name="14.14" sheetId="16" r:id="rId16"/>
    <sheet name="14.15" sheetId="17" r:id="rId17"/>
    <sheet name="14.16" sheetId="18" r:id="rId18"/>
    <sheet name="14.17" sheetId="19" r:id="rId19"/>
    <sheet name="14.18" sheetId="20" r:id="rId20"/>
    <sheet name="14.19" sheetId="21" r:id="rId21"/>
    <sheet name="14.20" sheetId="22" r:id="rId22"/>
    <sheet name="14.21" sheetId="23" r:id="rId23"/>
    <sheet name="14.22" sheetId="24" r:id="rId24"/>
    <sheet name="14.23" sheetId="25" r:id="rId25"/>
    <sheet name="14.24" sheetId="26" r:id="rId26"/>
    <sheet name="14.25" sheetId="27" r:id="rId27"/>
    <sheet name="14.1E" sheetId="28" r:id="rId28"/>
    <sheet name="14.2E" sheetId="29" r:id="rId29"/>
    <sheet name="14.3E" sheetId="30" r:id="rId30"/>
    <sheet name="14.4E" sheetId="31" r:id="rId31"/>
    <sheet name="14.5E" sheetId="32" r:id="rId32"/>
    <sheet name="14.6E" sheetId="33" r:id="rId33"/>
    <sheet name="14.7E" sheetId="34" r:id="rId34"/>
    <sheet name="14.8E" sheetId="35" r:id="rId35"/>
    <sheet name="14.9E" sheetId="36" r:id="rId36"/>
    <sheet name="14.10E" sheetId="37" r:id="rId37"/>
    <sheet name="14.11E" sheetId="38" r:id="rId38"/>
    <sheet name="14.12E" sheetId="39" r:id="rId39"/>
    <sheet name="14.13E" sheetId="40" r:id="rId40"/>
    <sheet name="14.14E" sheetId="41" r:id="rId41"/>
    <sheet name="14.15E" sheetId="42" r:id="rId42"/>
    <sheet name="14.16E" sheetId="43" r:id="rId43"/>
    <sheet name="14.17E" sheetId="44" r:id="rId44"/>
    <sheet name="14.18E" sheetId="45" r:id="rId45"/>
    <sheet name="14.19E" sheetId="46" r:id="rId46"/>
    <sheet name="14.20E" sheetId="47" r:id="rId47"/>
    <sheet name="14.21E" sheetId="48" r:id="rId48"/>
    <sheet name="14.22E" sheetId="49" r:id="rId49"/>
    <sheet name="14.23E" sheetId="50" r:id="rId50"/>
    <sheet name="14.24E" sheetId="51" r:id="rId51"/>
    <sheet name="14.25E" sheetId="52" r:id="rId5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52" l="1"/>
  <c r="C18" i="52"/>
  <c r="E125" i="51"/>
  <c r="C125" i="51"/>
  <c r="E23" i="50"/>
  <c r="C23" i="50"/>
  <c r="E23" i="49"/>
  <c r="C23" i="49"/>
  <c r="E66" i="48"/>
  <c r="C66" i="48"/>
  <c r="E14" i="47"/>
  <c r="C14" i="47"/>
  <c r="E9" i="46"/>
  <c r="C9" i="46"/>
  <c r="E10" i="45"/>
  <c r="C10" i="45"/>
  <c r="E14" i="44"/>
  <c r="C14" i="44"/>
  <c r="E8" i="43"/>
  <c r="C8" i="43"/>
  <c r="E22" i="42"/>
  <c r="C22" i="42"/>
  <c r="E8" i="41"/>
  <c r="C8" i="41"/>
  <c r="E19" i="40"/>
  <c r="C19" i="40"/>
  <c r="E15" i="39"/>
  <c r="C15" i="39"/>
  <c r="E15" i="38"/>
  <c r="C15" i="38"/>
  <c r="E8" i="37"/>
  <c r="C8" i="37"/>
  <c r="E8" i="36"/>
  <c r="C8" i="36"/>
  <c r="E12" i="35"/>
  <c r="C12" i="35"/>
  <c r="E12" i="34"/>
  <c r="C12" i="34"/>
  <c r="E48" i="33"/>
  <c r="C48" i="33"/>
  <c r="E48" i="32"/>
  <c r="C48" i="32"/>
  <c r="E13" i="31"/>
  <c r="C13" i="31"/>
  <c r="E13" i="30"/>
  <c r="C13" i="30"/>
  <c r="E10" i="29"/>
  <c r="C10" i="29"/>
  <c r="E10" i="28"/>
  <c r="C10" i="28"/>
  <c r="E9" i="27"/>
  <c r="C9" i="27"/>
  <c r="E9" i="26"/>
  <c r="C9" i="26"/>
  <c r="E9" i="25"/>
  <c r="C9" i="25"/>
  <c r="E9" i="24"/>
  <c r="C9" i="24"/>
  <c r="E9" i="23"/>
  <c r="C9" i="23"/>
  <c r="E9" i="22"/>
  <c r="C9" i="22"/>
  <c r="E9" i="21"/>
  <c r="C9" i="21"/>
  <c r="E9" i="20"/>
  <c r="C9" i="20"/>
  <c r="E9" i="19"/>
  <c r="C9" i="19"/>
  <c r="E9" i="18"/>
  <c r="C9" i="18"/>
  <c r="E9" i="17"/>
  <c r="C9" i="17"/>
  <c r="E9" i="16"/>
  <c r="C9" i="16"/>
  <c r="E9" i="15"/>
  <c r="C9" i="15"/>
  <c r="E9" i="14"/>
  <c r="C9" i="14"/>
  <c r="E9" i="13"/>
  <c r="C9" i="13"/>
  <c r="E9" i="12"/>
  <c r="C9" i="12"/>
  <c r="E9" i="11"/>
  <c r="C9" i="11"/>
  <c r="E9" i="10"/>
  <c r="C9" i="10"/>
  <c r="E9" i="9"/>
  <c r="C9" i="9"/>
  <c r="E9" i="8"/>
  <c r="C9" i="8"/>
  <c r="E9" i="7"/>
  <c r="C9" i="7"/>
  <c r="E9" i="6"/>
  <c r="C9" i="6"/>
  <c r="E9" i="5"/>
  <c r="C9" i="5"/>
  <c r="E9" i="4"/>
  <c r="C9" i="4"/>
  <c r="E9" i="3"/>
  <c r="C9" i="3"/>
</calcChain>
</file>

<file path=xl/sharedStrings.xml><?xml version="1.0" encoding="utf-8"?>
<sst xmlns="http://schemas.openxmlformats.org/spreadsheetml/2006/main" count="3982" uniqueCount="500">
  <si>
    <t>Cópia de: REV-BE-PMSa-MOD-ORC-BARREIRA-EX-000-R00-ONERADO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</si>
  <si>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</si>
  <si>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</si>
  <si>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</si>
  <si>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</si>
  <si>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</si>
  <si>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</si>
  <si>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</si>
  <si>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</si>
  <si>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</si>
  <si>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14</t>
  </si>
  <si>
    <t>APARELHOS ELÉTRICOS, HIDRAULICOS E SANITÁRIOS</t>
  </si>
  <si>
    <t>14.1</t>
  </si>
  <si>
    <t>18.002.0014-0</t>
  </si>
  <si>
    <t>EMOP</t>
  </si>
  <si>
    <t>LAVATORIO DE LOUCA BRANCA,COM COLUNA SUSPENSA,PARA PESSOAS COM NECESSIDADES ESPECIFICAS,COM MEDIDAS EM TORNO DE (45,5X35,5)CM,INCLUSIVE SIFAO EM PVC FLEXIVEL,VALVULA DE ESCOAMENTOCROMADA,RABICHO EM PVC,TORNEIRA DE FECHAMENTO AUTOMATICO DEPAREDE,ANTIVANDALISMO DE 85MM,PARA LAVATORIO E ACESSORIOS DEFIXACAO.FORNECIMENTO</t>
  </si>
  <si>
    <t>un</t>
  </si>
  <si>
    <t>3,00</t>
  </si>
  <si>
    <t>14.2</t>
  </si>
  <si>
    <t>15.003.0360-0</t>
  </si>
  <si>
    <t>ASSENTAMENTO DE LAVATORIO(EXCLUSIVE FORNECIMENTO DO APARELHO ),INCLUSIVE MATERIAIS NECESSARIOS</t>
  </si>
  <si>
    <t>14.3</t>
  </si>
  <si>
    <t>18.002.0055-0</t>
  </si>
  <si>
    <t>MICTORIO DE LOUCA BRANCA COM SIFAO INTEGRADO E MEDIDAS EM TORNO DE (33X28X53)CM,INCLUSIVE ACESSORIOS DE FIXACAO.FERRAGENS EM METAL CROMADO:REGISTRO DE PRESSAO 1416 DE 1/2" E TUBODE LIGACAO DE 1/2".FORNECIMENTO</t>
  </si>
  <si>
    <t>6,00</t>
  </si>
  <si>
    <t>14.4</t>
  </si>
  <si>
    <t>15.004.0050-0</t>
  </si>
  <si>
    <t>INSTALACAO E ASSENTAMENTO DE MICTORIO(EXCLUSIVE FORNECIMENTO DO APARELHO),COMPREENDENDO:3,00M DE TUBO DE PVC DE 25MM,1,5 0M DE TUBOS DE PVC DE 40MM E 50MM,CADA,CONEXOES E RALO SIFON ADO DE PVC COM 100X100X50MM COM TAMPA CEGA</t>
  </si>
  <si>
    <t>14.5</t>
  </si>
  <si>
    <t>15.003.0405-0</t>
  </si>
  <si>
    <t>ASSENTAMENTO DE BACIA SANITARIA (EXCLUSIVE FORNECIMENTO DO A PARELHO),INCLUSIVE MATERIAIS NECESSARIOS</t>
  </si>
  <si>
    <t>41,00</t>
  </si>
  <si>
    <t>14.6</t>
  </si>
  <si>
    <t>18.002.0065-0</t>
  </si>
  <si>
    <t>BACIA SANITARIA DE LOUCA BRANCA,COM CAIXA ACOPLADA,PADRAO POPULAR,INCLUSIVE ASSENTO PLASTICO PADRAO POPULAR,RABICHO EM PVC,ANEL DE VEDACAO E ACESSORIOS DE FIXACAO.FORNECIMENTO</t>
  </si>
  <si>
    <t>14.7</t>
  </si>
  <si>
    <t>15.003.0380-0</t>
  </si>
  <si>
    <t>ASSENTAMENTO DE CHUVEIRO(EXCLUSIVE FORNECIMENTO DO APARELHO) ,INCLUSIVE MATERIAIS NECESSARIOS E BRACO CROMADO</t>
  </si>
  <si>
    <t>5,00</t>
  </si>
  <si>
    <t>14.8</t>
  </si>
  <si>
    <t>18.007.0075-0</t>
  </si>
  <si>
    <t>CHUVEIRO ELETRICO EM PLASTICO,EM 110/220V,COM BRACO CROMADO DE 1/2” E 1 REGISTRO DE PRESSAO 1416 DE 3/4”,COM CANOPLA E V OLANTE EM METAL CROMADO.FORNECIMENTO</t>
  </si>
  <si>
    <t>14.9</t>
  </si>
  <si>
    <t>18.007.0090-0</t>
  </si>
  <si>
    <t>CHUVEIRO COM DESVIADOR E DUCHA MANUAL,CROMADO,PARA PESSOAS COM NECESSIDADES ESPECIFICAS.FORNECIMENTO</t>
  </si>
  <si>
    <t>1,00</t>
  </si>
  <si>
    <t>14.10</t>
  </si>
  <si>
    <t>18.016.0140-0</t>
  </si>
  <si>
    <t>BANCO ARTICULADO,COM CANTOS ARREDONDADOS E SUPERFICIE ANTIDERRAPANTE IMPERMEAVEL,DIMENSOES MINIMAS (0,45X0,70)M,EM ACO INOXIDAVEL AISI 304,TUBO DE 1.1/4",CONFORME ABNT NBR 9050 PARA ACESSIBILIDADE.FORNCIMENTO E COLOCACAO</t>
  </si>
  <si>
    <t>14.11</t>
  </si>
  <si>
    <t>18.016.0105-0</t>
  </si>
  <si>
    <t>BARRA DE APOIO EM ACO INOXIDAVEL AISI 304,TUBO DE 1.1/4”,INC LUSIVE FIXACAO COM PARAFUSOS INOXIDAVEIS E BUCHAS PLASTICAS, COM 60CM,CONFORME ABNT NBR 9050 PARA ACESSIBILIDADE.FORNECIM ENTO E COLOCACAO</t>
  </si>
  <si>
    <t>8,00</t>
  </si>
  <si>
    <t>14.12</t>
  </si>
  <si>
    <t>18.016.0108-0</t>
  </si>
  <si>
    <t>BARRA DE APOIO EM ACO INOXIDAVEL AISI 304,TUBO DE 1.1/4",INCLUSIVE FIXACAO COM PARAFUSOS INOXIDAVEIS E BUCHAS PLASTICAS,COM 70CM,CONFORME ABNT NBR 9050 PARA ACESSIBILIDADE.FORNECIMENTO E COLOCACAO</t>
  </si>
  <si>
    <t>14.13</t>
  </si>
  <si>
    <t>18.016.0106-0</t>
  </si>
  <si>
    <t>BARRA DE APOIO EM ACO INOXIDAVEL AISI 304,TUBO DE 1.1/4",INCLUSIVE FIXACAO COM PARAFUSOS INOXIDAVEIS E BUCHAS PLASTICAS,COM 80CM,CONFORME ABNT NBR 9050 PARA ACESSIBILIDADE.FORNECIMENTO E COLOCACAO</t>
  </si>
  <si>
    <t>12,00</t>
  </si>
  <si>
    <t>14.14</t>
  </si>
  <si>
    <t>18.016.0027-0</t>
  </si>
  <si>
    <t>TANQUE INDUSTRIAL EM ACO INOXIDAVEL AISI 304,PARA LAVAGEM DE PANELOES,MEDINDO APROXIMADAMENTE (0,61X0,706X0,305)M.FORNEC IMENTO E COLOCACAO</t>
  </si>
  <si>
    <t>14.15</t>
  </si>
  <si>
    <t>18.025.0005-0</t>
  </si>
  <si>
    <t>BEBEDOURO EM ACO INOXIDAVEL,MODELO INDUSTRIAL,COM 4 TORNEIRA S,CAPACIDADE DE RESERVATORIO DE 200L E VAZAO MINIMA DE 30L/H ,CONFORME ABNT NBR 16236.FORNECIMENTO</t>
  </si>
  <si>
    <t>15,00</t>
  </si>
  <si>
    <t>14.16</t>
  </si>
  <si>
    <t>18.200.0003-0</t>
  </si>
  <si>
    <t>REDE DE VOLEIBOL OFICIAL COM CABO DE ACO.FORNECIMENTO</t>
  </si>
  <si>
    <t>14.17</t>
  </si>
  <si>
    <t>18.002.0026-0</t>
  </si>
  <si>
    <t>CUBA DE LOUCA BRANCA,DE EMBUTIR,PADRAO MEDIO LUXO,MEDINDO EM TORNO DE (52X39)CM.FERRAGENS EM METAL CROMADO: SIFAO DE 1”X 1.1/4”,TORNEIRA PARA LAVATORIO DE MESA 1193 OU SIMILAR DE 1/ 2”,VALVULA DE ESCOAMENTO E RABICHO.FORNECIMENTO</t>
  </si>
  <si>
    <t>7,00</t>
  </si>
  <si>
    <t>14.18</t>
  </si>
  <si>
    <t>18.081.0051-0</t>
  </si>
  <si>
    <t>BANCA DE GRANITO CINZA CORUMBA,COM 2CM DE ESPESSURA,COM ABER TURA PARA 2 CUBAS (EXCLUSIVE ESTAS),SOBRE APOIOS DE ALVENARI A DE MEIA VEZ E VERGA DE CONCRETO,SEM REVESTIMENTO.FORNECIME NTO E COLOCACAO</t>
  </si>
  <si>
    <t>m²</t>
  </si>
  <si>
    <t>3,50</t>
  </si>
  <si>
    <t>14.19</t>
  </si>
  <si>
    <t>18.081.0052-0</t>
  </si>
  <si>
    <t>BANCA DE GRANITO CINZA CORUMBA,COM 2CM DE ESPESSURA,COM ABER TURA PARA 3 CUBAS (EXCLUSIVE ESTAS),SOBRE APOIOS DE ALVENARI A DE MEIA VEZ E VERGA DE CONCRETO,SEM REVESTIMENTO.FORNECIME NTO E COLOCACAO</t>
  </si>
  <si>
    <t>3,29</t>
  </si>
  <si>
    <t>14.20</t>
  </si>
  <si>
    <t>18.081.0054-0</t>
  </si>
  <si>
    <t>BANCA DE GRANITO CINZA CORUMBA,COM 2CM DE ESPESSURA,COM ABER TURA PARA 5 CUBAS (EXCLUSIVE ESTAS),SOBRE APOIOS DE ALVENARI A DE MEIA VEZ E VERGA DE CONCRETO,SEM REVESTIMENTO.FORNECIME NTO E COLOCACAO</t>
  </si>
  <si>
    <t>11,13</t>
  </si>
  <si>
    <t>14.21</t>
  </si>
  <si>
    <t>13.036.0080-0</t>
  </si>
  <si>
    <t>MOLDURA EXTERNA EXECUTADA NO PERIMETRO DAS ESQUADRIAS COM GR ANITO CINZA CORUMBA,2CM DE ESPESSURA,COM 2 POLIMENTOS,ASSENT E COMO EM 13.036.0010</t>
  </si>
  <si>
    <t>12,17</t>
  </si>
  <si>
    <t>14.22</t>
  </si>
  <si>
    <t>14.002.0265-0</t>
  </si>
  <si>
    <t>SUPORTE TIPO MAO FRANCESA DE ALTA RESISTENCIA,EM ACO,ABAS CO M MEDIDAS EM TORNO DE (50X33)CM,COM CAPACIDADE DE PESO MAXIM O APROXIMADO DE 110KG.FORNECIMENTO E INSTALACAO</t>
  </si>
  <si>
    <t>16,00</t>
  </si>
  <si>
    <t>14.23</t>
  </si>
  <si>
    <t>11209</t>
  </si>
  <si>
    <t>GRANITO CINZA CORUMBA, POLIDO, PLACAS DE  (40X40)CM, COM ESPESSURA DE 2CM</t>
  </si>
  <si>
    <t>27,54</t>
  </si>
  <si>
    <t>14.24</t>
  </si>
  <si>
    <t>190302</t>
  </si>
  <si>
    <t>SBC</t>
  </si>
  <si>
    <t>BANCADA/TAMPO SECO EM GRANITO BRANCO SIENA</t>
  </si>
  <si>
    <t>66,17</t>
  </si>
  <si>
    <t>14.25</t>
  </si>
  <si>
    <t>18.081.0050-0</t>
  </si>
  <si>
    <t>BANCA DE GRANITO CINZA CORUMBA,COM 2CM DE ESPESSURA,COM ABER TURA PARA 1 CUBA (EXCLUSIVE ESTA),SOBRE APOIOS DE ALVENARIA DE MEIA VEZ E VERGA DE CONCRETO,SEM REVESTIMENTO.FORNECIMENT O E COLOCACAO</t>
  </si>
  <si>
    <t>2,73</t>
  </si>
  <si>
    <t>3</t>
  </si>
  <si>
    <t>Resumo do Critério</t>
  </si>
  <si>
    <t>Tipo</t>
  </si>
  <si>
    <t>Elementos</t>
  </si>
  <si>
    <t>Nome do Subcritério</t>
  </si>
  <si>
    <t>Categoria</t>
  </si>
  <si>
    <t>Peças hidrossanitárias (a)</t>
  </si>
  <si>
    <t/>
  </si>
  <si>
    <t>Adicionar a</t>
  </si>
  <si>
    <t>Seleção</t>
  </si>
  <si>
    <t>a</t>
  </si>
  <si>
    <t>Filtro de Fase</t>
  </si>
  <si>
    <t>Criado em</t>
  </si>
  <si>
    <t>Demolido em</t>
  </si>
  <si>
    <t>------</t>
  </si>
  <si>
    <t>Ou</t>
  </si>
  <si>
    <t>Filtro de Família</t>
  </si>
  <si>
    <t>Família</t>
  </si>
  <si>
    <t>FX-LOU-DECA-TANQUE_30L-TP01</t>
  </si>
  <si>
    <t>TQL01_Branco</t>
  </si>
  <si>
    <t>6</t>
  </si>
  <si>
    <t>Peças hidrossanitárias (Ajuste da Fixação)</t>
  </si>
  <si>
    <t>Ajuste da Fixação</t>
  </si>
  <si>
    <t>FX-LOU-DECA_MICTÓRIO COM SIFÃO INTEGRADO-M.713</t>
  </si>
  <si>
    <t>M.713.17_Branco</t>
  </si>
  <si>
    <t>41</t>
  </si>
  <si>
    <t>FX-LOU-VASO SANITÁRIO COM CAIXA LOUÇA BRANCA, COMPLETO</t>
  </si>
  <si>
    <t>ÚNICO</t>
  </si>
  <si>
    <t>FX-LOU-VASO SANITÁRIO COM CAIXA LOUÇA BRANCA–“PCD”</t>
  </si>
  <si>
    <t>5</t>
  </si>
  <si>
    <t>GR-BANH-LORENZETTI-BELLO.BANHO</t>
  </si>
  <si>
    <t>1/2"</t>
  </si>
  <si>
    <t>1</t>
  </si>
  <si>
    <t>FX-MET-DOCOL-CHUVEIRO_EDEN_LEED-DUCHA</t>
  </si>
  <si>
    <t>Modelos genéricos (Comprimento)</t>
  </si>
  <si>
    <t>Comprimento</t>
  </si>
  <si>
    <t>FX-MET-BANCO ARTICULADO-PCD</t>
  </si>
  <si>
    <t>Único</t>
  </si>
  <si>
    <t>8</t>
  </si>
  <si>
    <t>FX-MET-BARRA DE APOIO-RETA</t>
  </si>
  <si>
    <t>70CM</t>
  </si>
  <si>
    <t>12</t>
  </si>
  <si>
    <t>80CM</t>
  </si>
  <si>
    <t>Blocks_Tanque Monobloco_F03484_PT_Tanque-Monobloco</t>
  </si>
  <si>
    <t>15</t>
  </si>
  <si>
    <t>BebedouroComRefrigerador_BebedouroEscolar_ABDI-MDIC</t>
  </si>
  <si>
    <t>Mobiliário (a)</t>
  </si>
  <si>
    <t>Subtraído de</t>
  </si>
  <si>
    <t>quadra de volei</t>
  </si>
  <si>
    <t>7</t>
  </si>
  <si>
    <t>Deca_Cuba de Embutir Universal Oval_L.37</t>
  </si>
  <si>
    <t>L.37.17_Branco Gelo GE17</t>
  </si>
  <si>
    <t>FX-LOU-LAVATÓRIO DE PAREDE, "PCD"</t>
  </si>
  <si>
    <t>3,5</t>
  </si>
  <si>
    <t>Pisos (Área)</t>
  </si>
  <si>
    <t>Área</t>
  </si>
  <si>
    <t>Piso</t>
  </si>
  <si>
    <t>BE-BA-BANCADA_2 ABERTURAS_CINZA_CORUMBÁ_3CM</t>
  </si>
  <si>
    <t>BE-BA-BANCADA_3 ABERTURAS_CINZA_CORUMBÁ_3CM</t>
  </si>
  <si>
    <t>BE-BA-BANCADA_4 ABERTURAS_CINZA_CORUMBÁ_3CM</t>
  </si>
  <si>
    <t>BE-SO-SOLEIRA_CINZA_CORUMBÁ_2CM</t>
  </si>
  <si>
    <t>16</t>
  </si>
  <si>
    <t>Pisos</t>
  </si>
  <si>
    <t>Altura do deslocamento do nível</t>
  </si>
  <si>
    <t>BE-BA-PRATELEIRA_CINZA_CORUMBÁ_3CM</t>
  </si>
  <si>
    <t>BE-PE-PEITORIL_CINZA_CORUMBÁ_2CM</t>
  </si>
  <si>
    <t>BE-BA-BANCADA_1 ABERTURA_CINZA_CORUMBÁ_10CM 2</t>
  </si>
  <si>
    <t>BE-BA-BANCADA_1 ABERTURA_CINZA_CORUMBÁ_3CM</t>
  </si>
  <si>
    <t>Projeto</t>
  </si>
  <si>
    <t>Vínculo</t>
  </si>
  <si>
    <t>Elemento</t>
  </si>
  <si>
    <t>Id do Revit</t>
  </si>
  <si>
    <t>Totais:</t>
  </si>
  <si>
    <t>BE-PMSa-MOD-ARQ-BARREIRA-EX-000-R00</t>
  </si>
  <si>
    <t>3543111</t>
  </si>
  <si>
    <t>3557278</t>
  </si>
  <si>
    <t>3546752</t>
  </si>
  <si>
    <t>3538081</t>
  </si>
  <si>
    <t>3538152</t>
  </si>
  <si>
    <t>3538193</t>
  </si>
  <si>
    <t>3538284</t>
  </si>
  <si>
    <t>3538285</t>
  </si>
  <si>
    <t>3538287</t>
  </si>
  <si>
    <t>3532187</t>
  </si>
  <si>
    <t>3532189</t>
  </si>
  <si>
    <t>3532190</t>
  </si>
  <si>
    <t>3532191</t>
  </si>
  <si>
    <t>3532192</t>
  </si>
  <si>
    <t>3532194</t>
  </si>
  <si>
    <t>3532195</t>
  </si>
  <si>
    <t>3548565</t>
  </si>
  <si>
    <t>3548844</t>
  </si>
  <si>
    <t>3533064</t>
  </si>
  <si>
    <t>3533180</t>
  </si>
  <si>
    <t>3533192</t>
  </si>
  <si>
    <t>3533203</t>
  </si>
  <si>
    <t>3533298</t>
  </si>
  <si>
    <t>3533647</t>
  </si>
  <si>
    <t>3514708</t>
  </si>
  <si>
    <t>3514790</t>
  </si>
  <si>
    <t>3514894</t>
  </si>
  <si>
    <t>3514938</t>
  </si>
  <si>
    <t>3514983</t>
  </si>
  <si>
    <t>3515042</t>
  </si>
  <si>
    <t>3515043</t>
  </si>
  <si>
    <t>3541673</t>
  </si>
  <si>
    <t>3538276</t>
  </si>
  <si>
    <t>3538278</t>
  </si>
  <si>
    <t>3538279</t>
  </si>
  <si>
    <t>3538280</t>
  </si>
  <si>
    <t>3538281</t>
  </si>
  <si>
    <t>3538283</t>
  </si>
  <si>
    <t>3557670</t>
  </si>
  <si>
    <t>3557735</t>
  </si>
  <si>
    <t>3557863</t>
  </si>
  <si>
    <t>3557875</t>
  </si>
  <si>
    <t>3558003</t>
  </si>
  <si>
    <t>3558005</t>
  </si>
  <si>
    <t>3558006</t>
  </si>
  <si>
    <t>3600496</t>
  </si>
  <si>
    <t>3601865</t>
  </si>
  <si>
    <t>3602159</t>
  </si>
  <si>
    <t>3602467</t>
  </si>
  <si>
    <t>3603001</t>
  </si>
  <si>
    <t>3558247</t>
  </si>
  <si>
    <t>3559062</t>
  </si>
  <si>
    <t>3559105</t>
  </si>
  <si>
    <t>3559388</t>
  </si>
  <si>
    <t>3559607</t>
  </si>
  <si>
    <t>3572114</t>
  </si>
  <si>
    <t>3572113</t>
  </si>
  <si>
    <t>3520944</t>
  </si>
  <si>
    <t>3532309</t>
  </si>
  <si>
    <t>3548932</t>
  </si>
  <si>
    <t>3541633</t>
  </si>
  <si>
    <t>3541685</t>
  </si>
  <si>
    <t>3572112</t>
  </si>
  <si>
    <t>3572115</t>
  </si>
  <si>
    <t>3572116</t>
  </si>
  <si>
    <t>4430834</t>
  </si>
  <si>
    <t>3520943</t>
  </si>
  <si>
    <t>3532308</t>
  </si>
  <si>
    <t>4426647</t>
  </si>
  <si>
    <t>4426727</t>
  </si>
  <si>
    <t>3548929</t>
  </si>
  <si>
    <t>3548931</t>
  </si>
  <si>
    <t>3541550</t>
  </si>
  <si>
    <t>3541632</t>
  </si>
  <si>
    <t>3541674</t>
  </si>
  <si>
    <t>3541684</t>
  </si>
  <si>
    <t>3572111</t>
  </si>
  <si>
    <t>5055626</t>
  </si>
  <si>
    <t>3710946</t>
  </si>
  <si>
    <t>3710947</t>
  </si>
  <si>
    <t>3710948</t>
  </si>
  <si>
    <t>3724104</t>
  </si>
  <si>
    <t>3724105</t>
  </si>
  <si>
    <t>3572400</t>
  </si>
  <si>
    <t>3572401</t>
  </si>
  <si>
    <t>3573846</t>
  </si>
  <si>
    <t>3573989</t>
  </si>
  <si>
    <t>3573990</t>
  </si>
  <si>
    <t>3574051</t>
  </si>
  <si>
    <t>3574052</t>
  </si>
  <si>
    <t>3574119</t>
  </si>
  <si>
    <t>3574120</t>
  </si>
  <si>
    <t>3574121</t>
  </si>
  <si>
    <t>5129211</t>
  </si>
  <si>
    <t>3520945</t>
  </si>
  <si>
    <t>3532310</t>
  </si>
  <si>
    <t>3548933</t>
  </si>
  <si>
    <t>3541554</t>
  </si>
  <si>
    <t>3541676</t>
  </si>
  <si>
    <t>4330430</t>
  </si>
  <si>
    <t>3572098</t>
  </si>
  <si>
    <t>5054427</t>
  </si>
  <si>
    <t>5054702</t>
  </si>
  <si>
    <t>5053334</t>
  </si>
  <si>
    <t>5056371</t>
  </si>
  <si>
    <t>5059067</t>
  </si>
  <si>
    <t>5072908</t>
  </si>
  <si>
    <t>5034044</t>
  </si>
  <si>
    <t>5034247</t>
  </si>
  <si>
    <t>5014745</t>
  </si>
  <si>
    <t>5035584</t>
  </si>
  <si>
    <t>5066426</t>
  </si>
  <si>
    <t>5011674</t>
  </si>
  <si>
    <t>4473709</t>
  </si>
  <si>
    <t>4468928</t>
  </si>
  <si>
    <t>4468935</t>
  </si>
  <si>
    <t>4468942</t>
  </si>
  <si>
    <t>4468949</t>
  </si>
  <si>
    <t>4468956</t>
  </si>
  <si>
    <t>4468963</t>
  </si>
  <si>
    <t>4468970</t>
  </si>
  <si>
    <t>4468977</t>
  </si>
  <si>
    <t>4468984</t>
  </si>
  <si>
    <t>4468991</t>
  </si>
  <si>
    <t>4468998</t>
  </si>
  <si>
    <t>4469005</t>
  </si>
  <si>
    <t>4469012</t>
  </si>
  <si>
    <t>4469019</t>
  </si>
  <si>
    <t>4469026</t>
  </si>
  <si>
    <t>4469033</t>
  </si>
  <si>
    <t>4469040</t>
  </si>
  <si>
    <t>4469047</t>
  </si>
  <si>
    <t>4469673</t>
  </si>
  <si>
    <t>4469680</t>
  </si>
  <si>
    <t>4469687</t>
  </si>
  <si>
    <t>4469694</t>
  </si>
  <si>
    <t>4469701</t>
  </si>
  <si>
    <t>4469708</t>
  </si>
  <si>
    <t>4469715</t>
  </si>
  <si>
    <t>4469722</t>
  </si>
  <si>
    <t>4469729</t>
  </si>
  <si>
    <t>4469736</t>
  </si>
  <si>
    <t>4469743</t>
  </si>
  <si>
    <t>4469750</t>
  </si>
  <si>
    <t>4469757</t>
  </si>
  <si>
    <t>4469764</t>
  </si>
  <si>
    <t>4469771</t>
  </si>
  <si>
    <t>4469778</t>
  </si>
  <si>
    <t>4469785</t>
  </si>
  <si>
    <t>4469792</t>
  </si>
  <si>
    <t>4469799</t>
  </si>
  <si>
    <t>4469806</t>
  </si>
  <si>
    <t>4469813</t>
  </si>
  <si>
    <t>4469820</t>
  </si>
  <si>
    <t>4469827</t>
  </si>
  <si>
    <t>4469834</t>
  </si>
  <si>
    <t>4469841</t>
  </si>
  <si>
    <t>4469848</t>
  </si>
  <si>
    <t>4469855</t>
  </si>
  <si>
    <t>4469862</t>
  </si>
  <si>
    <t>4469869</t>
  </si>
  <si>
    <t>4469876</t>
  </si>
  <si>
    <t>4469883</t>
  </si>
  <si>
    <t>4469890</t>
  </si>
  <si>
    <t>4469897</t>
  </si>
  <si>
    <t>4469904</t>
  </si>
  <si>
    <t>4472786</t>
  </si>
  <si>
    <t>4471750</t>
  </si>
  <si>
    <t>4473383</t>
  </si>
  <si>
    <t>4473445</t>
  </si>
  <si>
    <t>4473562</t>
  </si>
  <si>
    <t>4472326</t>
  </si>
  <si>
    <t>5044573</t>
  </si>
  <si>
    <t>5054461</t>
  </si>
  <si>
    <t>5054474</t>
  </si>
  <si>
    <t>5072918</t>
  </si>
  <si>
    <t>5046236</t>
  </si>
  <si>
    <t>5053342</t>
  </si>
  <si>
    <t>5056408</t>
  </si>
  <si>
    <t>5056421</t>
  </si>
  <si>
    <t>5034054</t>
  </si>
  <si>
    <t>5034257</t>
  </si>
  <si>
    <t>5039768</t>
  </si>
  <si>
    <t>5014755</t>
  </si>
  <si>
    <t>5035594</t>
  </si>
  <si>
    <t>5040327</t>
  </si>
  <si>
    <t>5066436</t>
  </si>
  <si>
    <t>5011684</t>
  </si>
  <si>
    <t>4457885</t>
  </si>
  <si>
    <t>4458007</t>
  </si>
  <si>
    <t>4458183</t>
  </si>
  <si>
    <t>4458211</t>
  </si>
  <si>
    <t>4458219</t>
  </si>
  <si>
    <t>4458256</t>
  </si>
  <si>
    <t>4458309</t>
  </si>
  <si>
    <t>4458326</t>
  </si>
  <si>
    <t>4458544</t>
  </si>
  <si>
    <t>4458602</t>
  </si>
  <si>
    <t>4458655</t>
  </si>
  <si>
    <t>4458705</t>
  </si>
  <si>
    <t>4458722</t>
  </si>
  <si>
    <t>4458768</t>
  </si>
  <si>
    <t>4458831</t>
  </si>
  <si>
    <t>4458887</t>
  </si>
  <si>
    <t>4468605</t>
  </si>
  <si>
    <t>4468613</t>
  </si>
  <si>
    <t>4468621</t>
  </si>
  <si>
    <t>4458938</t>
  </si>
  <si>
    <t>4459058</t>
  </si>
  <si>
    <t>4459232</t>
  </si>
  <si>
    <t>4459308</t>
  </si>
  <si>
    <t>4460201</t>
  </si>
  <si>
    <t>4460208</t>
  </si>
  <si>
    <t>4460215</t>
  </si>
  <si>
    <t>4460236</t>
  </si>
  <si>
    <t>4460243</t>
  </si>
  <si>
    <t>4460278</t>
  </si>
  <si>
    <t>4460285</t>
  </si>
  <si>
    <t>4460306</t>
  </si>
  <si>
    <t>4460348</t>
  </si>
  <si>
    <t>4460383</t>
  </si>
  <si>
    <t>4460390</t>
  </si>
  <si>
    <t>4460397</t>
  </si>
  <si>
    <t>4460404</t>
  </si>
  <si>
    <t>4460411</t>
  </si>
  <si>
    <t>4460418</t>
  </si>
  <si>
    <t>4460551</t>
  </si>
  <si>
    <t>4460558</t>
  </si>
  <si>
    <t>4460565</t>
  </si>
  <si>
    <t>4460572</t>
  </si>
  <si>
    <t>4460579</t>
  </si>
  <si>
    <t>4460586</t>
  </si>
  <si>
    <t>4460593</t>
  </si>
  <si>
    <t>4460607</t>
  </si>
  <si>
    <t>4460614</t>
  </si>
  <si>
    <t>4460621</t>
  </si>
  <si>
    <t>4460628</t>
  </si>
  <si>
    <t>4460635</t>
  </si>
  <si>
    <t>4460642</t>
  </si>
  <si>
    <t>4461345</t>
  </si>
  <si>
    <t>4461794</t>
  </si>
  <si>
    <t>4468176</t>
  </si>
  <si>
    <t>4468243</t>
  </si>
  <si>
    <t>4462087</t>
  </si>
  <si>
    <t>4462164</t>
  </si>
  <si>
    <t>4462183</t>
  </si>
  <si>
    <t>4462202</t>
  </si>
  <si>
    <t>4462252</t>
  </si>
  <si>
    <t>4462324</t>
  </si>
  <si>
    <t>4462364</t>
  </si>
  <si>
    <t>4462785</t>
  </si>
  <si>
    <t>4462843</t>
  </si>
  <si>
    <t>4462860</t>
  </si>
  <si>
    <t>4462883</t>
  </si>
  <si>
    <t>4462948</t>
  </si>
  <si>
    <t>4463004</t>
  </si>
  <si>
    <t>4463035</t>
  </si>
  <si>
    <t>4463105</t>
  </si>
  <si>
    <t>4463168</t>
  </si>
  <si>
    <t>4463191</t>
  </si>
  <si>
    <t>4463228</t>
  </si>
  <si>
    <t>4463275</t>
  </si>
  <si>
    <t>4468800</t>
  </si>
  <si>
    <t>4468808</t>
  </si>
  <si>
    <t>4463416</t>
  </si>
  <si>
    <t>4463529</t>
  </si>
  <si>
    <t>4463682</t>
  </si>
  <si>
    <t>4463742</t>
  </si>
  <si>
    <t>4463761</t>
  </si>
  <si>
    <t>4463784</t>
  </si>
  <si>
    <t>4463801</t>
  </si>
  <si>
    <t>4463820</t>
  </si>
  <si>
    <t>4463839</t>
  </si>
  <si>
    <t>4463860</t>
  </si>
  <si>
    <t>4463881</t>
  </si>
  <si>
    <t>4463902</t>
  </si>
  <si>
    <t>4463921</t>
  </si>
  <si>
    <t>4463944</t>
  </si>
  <si>
    <t>4463965</t>
  </si>
  <si>
    <t>4463990</t>
  </si>
  <si>
    <t>4468425</t>
  </si>
  <si>
    <t>4468433</t>
  </si>
  <si>
    <t>4453696</t>
  </si>
  <si>
    <t>4467764</t>
  </si>
  <si>
    <t>4467772</t>
  </si>
  <si>
    <t>4467780</t>
  </si>
  <si>
    <t>4467788</t>
  </si>
  <si>
    <t>4467217</t>
  </si>
  <si>
    <t>4467224</t>
  </si>
  <si>
    <t>4467231</t>
  </si>
  <si>
    <t>4467238</t>
  </si>
  <si>
    <t>4467245</t>
  </si>
  <si>
    <t>4467257</t>
  </si>
  <si>
    <t>4467265</t>
  </si>
  <si>
    <t>4467273</t>
  </si>
  <si>
    <t>4467281</t>
  </si>
  <si>
    <t>4467289</t>
  </si>
  <si>
    <t>4467297</t>
  </si>
  <si>
    <t>4467305</t>
  </si>
  <si>
    <t>4467313</t>
  </si>
  <si>
    <t>4467321</t>
  </si>
  <si>
    <t>4467329</t>
  </si>
  <si>
    <t>4467337</t>
  </si>
  <si>
    <t>4467345</t>
  </si>
  <si>
    <t>4467353</t>
  </si>
  <si>
    <t>4467361</t>
  </si>
  <si>
    <t>5039746</t>
  </si>
  <si>
    <t>5039753</t>
  </si>
  <si>
    <t>5039760</t>
  </si>
  <si>
    <t>5040305</t>
  </si>
  <si>
    <t>5040312</t>
  </si>
  <si>
    <t>5040319</t>
  </si>
  <si>
    <t>5044565</t>
  </si>
  <si>
    <t>5045325</t>
  </si>
  <si>
    <t>5046229</t>
  </si>
  <si>
    <t>5039739</t>
  </si>
  <si>
    <t>5040298</t>
  </si>
  <si>
    <t>REV-BE-PMSa-MOD-ORC-BARREIRA-EX-000-R00-ONERADO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</si>
</sst>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  <font>
      <sz val="11"/>
      <name val="Calibri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CF8E3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8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</cellStyleXfs>
  <cellXfs count="25">
    <xf numFmtId="0" fontId="0" fillId="0" borderId="0" xfId="0"/>
    <xf numFmtId="0" fontId="1" fillId="0" borderId="0" xfId="1">
      <alignment wrapText="1"/>
    </xf>
    <xf numFmtId="0" fontId="2" fillId="0" borderId="0" xfId="7">
      <alignment horizontal="center"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1" fillId="5" borderId="1" xfId="1" applyFill="1" applyBorder="1">
      <alignment wrapText="1"/>
    </xf>
    <xf numFmtId="0" fontId="1" fillId="5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8" borderId="1" xfId="3" applyFill="1" applyBorder="1">
      <alignment wrapText="1"/>
    </xf>
    <xf numFmtId="0" fontId="2" fillId="0" borderId="0" xfId="7" applyAlignment="1">
      <alignment horizontal="center" vertical="center" wrapText="1"/>
    </xf>
    <xf numFmtId="0" fontId="2" fillId="6" borderId="1" xfId="7" applyFill="1" applyBorder="1">
      <alignment horizontal="center" wrapText="1"/>
    </xf>
    <xf numFmtId="0" fontId="0" fillId="7" borderId="1" xfId="0" applyFill="1" applyBorder="1" applyAlignment="1">
      <alignment horizontal="center"/>
    </xf>
    <xf numFmtId="0" fontId="2" fillId="2" borderId="1" xfId="7" applyFill="1" applyBorder="1">
      <alignment horizontal="center" wrapText="1"/>
    </xf>
    <xf numFmtId="0" fontId="2" fillId="8" borderId="1" xfId="7" applyFill="1" applyBorder="1">
      <alignment horizontal="center" wrapText="1"/>
    </xf>
    <xf numFmtId="0" fontId="5" fillId="8" borderId="1" xfId="3" applyFill="1" applyBorder="1">
      <alignment wrapText="1"/>
    </xf>
    <xf numFmtId="0" fontId="1" fillId="0" borderId="1" xfId="1" applyBorder="1">
      <alignment wrapText="1"/>
    </xf>
    <xf numFmtId="0" fontId="5" fillId="2" borderId="1" xfId="3" applyFill="1" applyBorder="1">
      <alignment wrapText="1"/>
    </xf>
    <xf numFmtId="0" fontId="2" fillId="2" borderId="1" xfId="7" applyFill="1" applyBorder="1" applyAlignment="1">
      <alignment horizontal="center" vertical="center" wrapText="1"/>
    </xf>
    <xf numFmtId="0" fontId="5" fillId="8" borderId="1" xfId="3" applyFill="1" applyBorder="1" applyAlignment="1">
      <alignment horizontal="center" wrapText="1"/>
    </xf>
  </cellXfs>
  <cellStyles count="8">
    <cellStyle name="Normal" xfId="0" builtinId="0"/>
    <cellStyle name="styleBold" xfId="4" xr:uid="{00000000-0005-0000-0000-000004000000}"/>
    <cellStyle name="styleBold11" xfId="7" xr:uid="{00000000-0005-0000-0000-00000700000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11" xfId="3" xr:uid="{00000000-0005-0000-0000-000003000000}"/>
    <cellStyle name="styleRegular9UR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14.1" displayName="Criteria_Summary14.1" ref="A7:E9" totalsRowCount="1" totalsRowCellStyle="styleRegular">
  <autoFilter ref="A7:E8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Criteria_Summary14.10" displayName="Criteria_Summary14.10" ref="A7:E9" totalsRowCount="1" totalsRowCellStyle="styleRegular">
  <autoFilter ref="A7:E8" xr:uid="{00000000-0009-0000-0100-00000A000000}"/>
  <tableColumns count="5">
    <tableColumn id="1" xr3:uid="{00000000-0010-0000-0900-000001000000}" name="Item"/>
    <tableColumn id="2" xr3:uid="{00000000-0010-0000-0900-000002000000}" name="Tipo"/>
    <tableColumn id="3" xr3:uid="{00000000-0010-0000-0900-000003000000}" name="Elementos" totalsRowFunction="sum"/>
    <tableColumn id="4" xr3:uid="{00000000-0010-0000-0900-000004000000}" name="Nome do Subcritério"/>
    <tableColumn id="5" xr3:uid="{00000000-0010-0000-0900-000005000000}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Criteria_Summary14.11" displayName="Criteria_Summary14.11" ref="A7:E9" totalsRowCount="1" totalsRowCellStyle="styleRegular">
  <autoFilter ref="A7:E8" xr:uid="{00000000-0009-0000-0100-00000B000000}"/>
  <tableColumns count="5">
    <tableColumn id="1" xr3:uid="{00000000-0010-0000-0A00-000001000000}" name="Item"/>
    <tableColumn id="2" xr3:uid="{00000000-0010-0000-0A00-000002000000}" name="Tipo"/>
    <tableColumn id="3" xr3:uid="{00000000-0010-0000-0A00-000003000000}" name="Elementos" totalsRowFunction="sum"/>
    <tableColumn id="4" xr3:uid="{00000000-0010-0000-0A00-000004000000}" name="Nome do Subcritério"/>
    <tableColumn id="5" xr3:uid="{00000000-0010-0000-0A00-000005000000}" name="Total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Criteria_Summary14.12" displayName="Criteria_Summary14.12" ref="A7:E9" totalsRowCount="1" totalsRowCellStyle="styleRegular">
  <autoFilter ref="A7:E8" xr:uid="{00000000-0009-0000-0100-00000C000000}"/>
  <tableColumns count="5">
    <tableColumn id="1" xr3:uid="{00000000-0010-0000-0B00-000001000000}" name="Item"/>
    <tableColumn id="2" xr3:uid="{00000000-0010-0000-0B00-000002000000}" name="Tipo"/>
    <tableColumn id="3" xr3:uid="{00000000-0010-0000-0B00-000003000000}" name="Elementos" totalsRowFunction="sum"/>
    <tableColumn id="4" xr3:uid="{00000000-0010-0000-0B00-000004000000}" name="Nome do Subcritério"/>
    <tableColumn id="5" xr3:uid="{00000000-0010-0000-0B00-000005000000}" name="Total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Criteria_Summary14.13" displayName="Criteria_Summary14.13" ref="A7:E9" totalsRowCount="1" totalsRowCellStyle="styleRegular">
  <autoFilter ref="A7:E8" xr:uid="{00000000-0009-0000-0100-00000D000000}"/>
  <tableColumns count="5">
    <tableColumn id="1" xr3:uid="{00000000-0010-0000-0C00-000001000000}" name="Item"/>
    <tableColumn id="2" xr3:uid="{00000000-0010-0000-0C00-000002000000}" name="Tipo"/>
    <tableColumn id="3" xr3:uid="{00000000-0010-0000-0C00-000003000000}" name="Elementos" totalsRowFunction="sum"/>
    <tableColumn id="4" xr3:uid="{00000000-0010-0000-0C00-000004000000}" name="Nome do Subcritério"/>
    <tableColumn id="5" xr3:uid="{00000000-0010-0000-0C00-000005000000}" name="Total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Criteria_Summary14.14" displayName="Criteria_Summary14.14" ref="A7:E9" totalsRowCount="1" totalsRowCellStyle="styleRegular">
  <autoFilter ref="A7:E8" xr:uid="{00000000-0009-0000-0100-00000E000000}"/>
  <tableColumns count="5">
    <tableColumn id="1" xr3:uid="{00000000-0010-0000-0D00-000001000000}" name="Item"/>
    <tableColumn id="2" xr3:uid="{00000000-0010-0000-0D00-000002000000}" name="Tipo"/>
    <tableColumn id="3" xr3:uid="{00000000-0010-0000-0D00-000003000000}" name="Elementos" totalsRowFunction="sum"/>
    <tableColumn id="4" xr3:uid="{00000000-0010-0000-0D00-000004000000}" name="Nome do Subcritério"/>
    <tableColumn id="5" xr3:uid="{00000000-0010-0000-0D00-000005000000}" name="Total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Criteria_Summary14.15" displayName="Criteria_Summary14.15" ref="A7:E9" totalsRowCount="1" totalsRowCellStyle="styleRegular">
  <autoFilter ref="A7:E8" xr:uid="{00000000-0009-0000-0100-00000F000000}"/>
  <tableColumns count="5">
    <tableColumn id="1" xr3:uid="{00000000-0010-0000-0E00-000001000000}" name="Item"/>
    <tableColumn id="2" xr3:uid="{00000000-0010-0000-0E00-000002000000}" name="Tipo"/>
    <tableColumn id="3" xr3:uid="{00000000-0010-0000-0E00-000003000000}" name="Elementos" totalsRowFunction="sum"/>
    <tableColumn id="4" xr3:uid="{00000000-0010-0000-0E00-000004000000}" name="Nome do Subcritério"/>
    <tableColumn id="5" xr3:uid="{00000000-0010-0000-0E00-000005000000}" name="Total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Criteria_Summary14.16" displayName="Criteria_Summary14.16" ref="A7:E9" totalsRowCount="1" totalsRowCellStyle="styleRegular">
  <autoFilter ref="A7:E8" xr:uid="{00000000-0009-0000-0100-000010000000}"/>
  <tableColumns count="5">
    <tableColumn id="1" xr3:uid="{00000000-0010-0000-0F00-000001000000}" name="Item"/>
    <tableColumn id="2" xr3:uid="{00000000-0010-0000-0F00-000002000000}" name="Tipo"/>
    <tableColumn id="3" xr3:uid="{00000000-0010-0000-0F00-000003000000}" name="Elementos" totalsRowFunction="sum"/>
    <tableColumn id="4" xr3:uid="{00000000-0010-0000-0F00-000004000000}" name="Nome do Subcritério"/>
    <tableColumn id="5" xr3:uid="{00000000-0010-0000-0F00-000005000000}" name="Total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Criteria_Summary14.17" displayName="Criteria_Summary14.17" ref="A7:E9" totalsRowCount="1" totalsRowCellStyle="styleRegular">
  <autoFilter ref="A7:E8" xr:uid="{00000000-0009-0000-0100-000011000000}"/>
  <tableColumns count="5">
    <tableColumn id="1" xr3:uid="{00000000-0010-0000-1000-000001000000}" name="Item"/>
    <tableColumn id="2" xr3:uid="{00000000-0010-0000-1000-000002000000}" name="Tipo"/>
    <tableColumn id="3" xr3:uid="{00000000-0010-0000-1000-000003000000}" name="Elementos" totalsRowFunction="sum"/>
    <tableColumn id="4" xr3:uid="{00000000-0010-0000-1000-000004000000}" name="Nome do Subcritério"/>
    <tableColumn id="5" xr3:uid="{00000000-0010-0000-1000-000005000000}" name="Total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Criteria_Summary14.18" displayName="Criteria_Summary14.18" ref="A7:E9" totalsRowCount="1" totalsRowCellStyle="styleRegular">
  <autoFilter ref="A7:E8" xr:uid="{00000000-0009-0000-0100-000012000000}"/>
  <tableColumns count="5">
    <tableColumn id="1" xr3:uid="{00000000-0010-0000-1100-000001000000}" name="Item"/>
    <tableColumn id="2" xr3:uid="{00000000-0010-0000-1100-000002000000}" name="Tipo"/>
    <tableColumn id="3" xr3:uid="{00000000-0010-0000-1100-000003000000}" name="Elementos" totalsRowFunction="sum"/>
    <tableColumn id="4" xr3:uid="{00000000-0010-0000-1100-000004000000}" name="Nome do Subcritério"/>
    <tableColumn id="5" xr3:uid="{00000000-0010-0000-1100-000005000000}" name="Total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Criteria_Summary14.19" displayName="Criteria_Summary14.19" ref="A7:E9" totalsRowCount="1" totalsRowCellStyle="styleRegular">
  <autoFilter ref="A7:E8" xr:uid="{00000000-0009-0000-0100-000013000000}"/>
  <tableColumns count="5">
    <tableColumn id="1" xr3:uid="{00000000-0010-0000-1200-000001000000}" name="Item"/>
    <tableColumn id="2" xr3:uid="{00000000-0010-0000-1200-000002000000}" name="Tipo"/>
    <tableColumn id="3" xr3:uid="{00000000-0010-0000-1200-000003000000}" name="Elementos" totalsRowFunction="sum"/>
    <tableColumn id="4" xr3:uid="{00000000-0010-0000-1200-000004000000}" name="Nome do Subcritério"/>
    <tableColumn id="5" xr3:uid="{00000000-0010-0000-1200-000005000000}" name="Total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riteria_Summary14.2" displayName="Criteria_Summary14.2" ref="A7:E9" totalsRowCount="1" totalsRowCellStyle="styleRegular">
  <autoFilter ref="A7:E8" xr:uid="{00000000-0009-0000-0100-000002000000}"/>
  <tableColumns count="5">
    <tableColumn id="1" xr3:uid="{00000000-0010-0000-0100-000001000000}" name="Item"/>
    <tableColumn id="2" xr3:uid="{00000000-0010-0000-0100-000002000000}" name="Tipo"/>
    <tableColumn id="3" xr3:uid="{00000000-0010-0000-0100-000003000000}" name="Elementos" totalsRowFunction="sum"/>
    <tableColumn id="4" xr3:uid="{00000000-0010-0000-0100-000004000000}" name="Nome do Subcritério"/>
    <tableColumn id="5" xr3:uid="{00000000-0010-0000-0100-000005000000}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Criteria_Summary14.20" displayName="Criteria_Summary14.20" ref="A7:E9" totalsRowCount="1" totalsRowCellStyle="styleRegular">
  <autoFilter ref="A7:E8" xr:uid="{00000000-0009-0000-0100-000014000000}"/>
  <tableColumns count="5">
    <tableColumn id="1" xr3:uid="{00000000-0010-0000-1300-000001000000}" name="Item"/>
    <tableColumn id="2" xr3:uid="{00000000-0010-0000-1300-000002000000}" name="Tipo"/>
    <tableColumn id="3" xr3:uid="{00000000-0010-0000-1300-000003000000}" name="Elementos" totalsRowFunction="sum"/>
    <tableColumn id="4" xr3:uid="{00000000-0010-0000-1300-000004000000}" name="Nome do Subcritério"/>
    <tableColumn id="5" xr3:uid="{00000000-0010-0000-1300-000005000000}" name="Total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Criteria_Summary14.21" displayName="Criteria_Summary14.21" ref="A7:E9" totalsRowCount="1" totalsRowCellStyle="styleRegular">
  <autoFilter ref="A7:E8" xr:uid="{00000000-0009-0000-0100-000015000000}"/>
  <tableColumns count="5">
    <tableColumn id="1" xr3:uid="{00000000-0010-0000-1400-000001000000}" name="Item"/>
    <tableColumn id="2" xr3:uid="{00000000-0010-0000-1400-000002000000}" name="Tipo"/>
    <tableColumn id="3" xr3:uid="{00000000-0010-0000-1400-000003000000}" name="Elementos" totalsRowFunction="sum"/>
    <tableColumn id="4" xr3:uid="{00000000-0010-0000-1400-000004000000}" name="Nome do Subcritério"/>
    <tableColumn id="5" xr3:uid="{00000000-0010-0000-1400-000005000000}" name="Total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5000000}" name="Criteria_Summary14.22" displayName="Criteria_Summary14.22" ref="A7:E9" totalsRowCount="1" totalsRowCellStyle="styleRegular">
  <autoFilter ref="A7:E8" xr:uid="{00000000-0009-0000-0100-000016000000}"/>
  <tableColumns count="5">
    <tableColumn id="1" xr3:uid="{00000000-0010-0000-1500-000001000000}" name="Item"/>
    <tableColumn id="2" xr3:uid="{00000000-0010-0000-1500-000002000000}" name="Tipo"/>
    <tableColumn id="3" xr3:uid="{00000000-0010-0000-1500-000003000000}" name="Elementos" totalsRowFunction="sum"/>
    <tableColumn id="4" xr3:uid="{00000000-0010-0000-1500-000004000000}" name="Nome do Subcritério"/>
    <tableColumn id="5" xr3:uid="{00000000-0010-0000-1500-000005000000}" name="Total" totalsRowFunction="sum"/>
  </tableColumns>
  <tableStyleInfo name="TableStyleLight4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6000000}" name="Criteria_Summary14.23" displayName="Criteria_Summary14.23" ref="A7:E9" totalsRowCount="1" totalsRowCellStyle="styleRegular">
  <autoFilter ref="A7:E8" xr:uid="{00000000-0009-0000-0100-000017000000}"/>
  <tableColumns count="5">
    <tableColumn id="1" xr3:uid="{00000000-0010-0000-1600-000001000000}" name="Item"/>
    <tableColumn id="2" xr3:uid="{00000000-0010-0000-1600-000002000000}" name="Tipo"/>
    <tableColumn id="3" xr3:uid="{00000000-0010-0000-1600-000003000000}" name="Elementos" totalsRowFunction="sum"/>
    <tableColumn id="4" xr3:uid="{00000000-0010-0000-1600-000004000000}" name="Nome do Subcritério"/>
    <tableColumn id="5" xr3:uid="{00000000-0010-0000-1600-000005000000}" name="Total" totalsRowFunction="sum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7000000}" name="Criteria_Summary14.24" displayName="Criteria_Summary14.24" ref="A7:E9" totalsRowCount="1" totalsRowCellStyle="styleRegular">
  <autoFilter ref="A7:E8" xr:uid="{00000000-0009-0000-0100-000018000000}"/>
  <tableColumns count="5">
    <tableColumn id="1" xr3:uid="{00000000-0010-0000-1700-000001000000}" name="Item"/>
    <tableColumn id="2" xr3:uid="{00000000-0010-0000-1700-000002000000}" name="Tipo"/>
    <tableColumn id="3" xr3:uid="{00000000-0010-0000-1700-000003000000}" name="Elementos" totalsRowFunction="sum"/>
    <tableColumn id="4" xr3:uid="{00000000-0010-0000-1700-000004000000}" name="Nome do Subcritério"/>
    <tableColumn id="5" xr3:uid="{00000000-0010-0000-1700-000005000000}" name="Total" totalsRowFunction="sum"/>
  </tableColumns>
  <tableStyleInfo name="TableStyleLight4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8000000}" name="Criteria_Summary14.25" displayName="Criteria_Summary14.25" ref="A7:E9" totalsRowCount="1" totalsRowCellStyle="styleRegular">
  <autoFilter ref="A7:E8" xr:uid="{00000000-0009-0000-0100-000019000000}"/>
  <tableColumns count="5">
    <tableColumn id="1" xr3:uid="{00000000-0010-0000-1800-000001000000}" name="Item"/>
    <tableColumn id="2" xr3:uid="{00000000-0010-0000-1800-000002000000}" name="Tipo"/>
    <tableColumn id="3" xr3:uid="{00000000-0010-0000-1800-000003000000}" name="Elementos" totalsRowFunction="sum"/>
    <tableColumn id="4" xr3:uid="{00000000-0010-0000-1800-000004000000}" name="Nome do Subcritério"/>
    <tableColumn id="5" xr3:uid="{00000000-0010-0000-1800-000005000000}" name="Total" totalsRowFunction="sum"/>
  </tableColumns>
  <tableStyleInfo name="TableStyleLight4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9000000}" name="Elements1411" displayName="Elements1411" ref="A6:E10" totalsRowCount="1" totalsRowCellStyle="styleRegular">
  <autoFilter ref="A6:E9" xr:uid="{00000000-0009-0000-0100-00001A000000}"/>
  <tableColumns count="5">
    <tableColumn id="1" xr3:uid="{00000000-0010-0000-1900-000001000000}" name="Projeto"/>
    <tableColumn id="2" xr3:uid="{00000000-0010-0000-1900-000002000000}" name="Vínculo"/>
    <tableColumn id="3" xr3:uid="{00000000-0010-0000-1900-000003000000}" name="Elemento" totalsRowFunction="count"/>
    <tableColumn id="4" xr3:uid="{00000000-0010-0000-1900-000004000000}" name="Id do Revit"/>
    <tableColumn id="5" xr3:uid="{00000000-0010-0000-1900-000005000000}" name="Totais:" totalsRowFunction="sum"/>
  </tableColumns>
  <tableStyleInfo name="TableStyleLight4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A000000}" name="Elements1421" displayName="Elements1421" ref="A6:E10" totalsRowCount="1" totalsRowCellStyle="styleRegular">
  <autoFilter ref="A6:E9" xr:uid="{00000000-0009-0000-0100-00001B000000}"/>
  <tableColumns count="5">
    <tableColumn id="1" xr3:uid="{00000000-0010-0000-1A00-000001000000}" name="Projeto"/>
    <tableColumn id="2" xr3:uid="{00000000-0010-0000-1A00-000002000000}" name="Vínculo"/>
    <tableColumn id="3" xr3:uid="{00000000-0010-0000-1A00-000003000000}" name="Elemento" totalsRowFunction="count"/>
    <tableColumn id="4" xr3:uid="{00000000-0010-0000-1A00-000004000000}" name="Id do Revit"/>
    <tableColumn id="5" xr3:uid="{00000000-0010-0000-1A00-000005000000}" name="Totais:" totalsRowFunction="sum"/>
  </tableColumns>
  <tableStyleInfo name="TableStyleLight4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B000000}" name="Elements1431" displayName="Elements1431" ref="A6:E13" totalsRowCount="1" totalsRowCellStyle="styleRegular">
  <autoFilter ref="A6:E12" xr:uid="{00000000-0009-0000-0100-00001C000000}"/>
  <tableColumns count="5">
    <tableColumn id="1" xr3:uid="{00000000-0010-0000-1B00-000001000000}" name="Projeto"/>
    <tableColumn id="2" xr3:uid="{00000000-0010-0000-1B00-000002000000}" name="Vínculo"/>
    <tableColumn id="3" xr3:uid="{00000000-0010-0000-1B00-000003000000}" name="Elemento" totalsRowFunction="count"/>
    <tableColumn id="4" xr3:uid="{00000000-0010-0000-1B00-000004000000}" name="Id do Revit"/>
    <tableColumn id="5" xr3:uid="{00000000-0010-0000-1B00-000005000000}" name="Totais:" totalsRowFunction="sum"/>
  </tableColumns>
  <tableStyleInfo name="TableStyleLight4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C000000}" name="Elements1441" displayName="Elements1441" ref="A6:E13" totalsRowCount="1" totalsRowCellStyle="styleRegular">
  <autoFilter ref="A6:E12" xr:uid="{00000000-0009-0000-0100-00001D000000}"/>
  <tableColumns count="5">
    <tableColumn id="1" xr3:uid="{00000000-0010-0000-1C00-000001000000}" name="Projeto"/>
    <tableColumn id="2" xr3:uid="{00000000-0010-0000-1C00-000002000000}" name="Vínculo"/>
    <tableColumn id="3" xr3:uid="{00000000-0010-0000-1C00-000003000000}" name="Elemento" totalsRowFunction="count"/>
    <tableColumn id="4" xr3:uid="{00000000-0010-0000-1C00-000004000000}" name="Id do Revit"/>
    <tableColumn id="5" xr3:uid="{00000000-0010-0000-1C00-000005000000}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riteria_Summary14.3" displayName="Criteria_Summary14.3" ref="A7:E9" totalsRowCount="1" totalsRowCellStyle="styleRegular">
  <autoFilter ref="A7:E8" xr:uid="{00000000-0009-0000-0100-000003000000}"/>
  <tableColumns count="5">
    <tableColumn id="1" xr3:uid="{00000000-0010-0000-0200-000001000000}" name="Item"/>
    <tableColumn id="2" xr3:uid="{00000000-0010-0000-0200-000002000000}" name="Tipo"/>
    <tableColumn id="3" xr3:uid="{00000000-0010-0000-0200-000003000000}" name="Elementos" totalsRowFunction="sum"/>
    <tableColumn id="4" xr3:uid="{00000000-0010-0000-0200-000004000000}" name="Nome do Subcritério"/>
    <tableColumn id="5" xr3:uid="{00000000-0010-0000-0200-000005000000}" name="Total" totalsRowFunction="sum"/>
  </tableColumns>
  <tableStyleInfo name="TableStyleLight4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1D000000}" name="Elements1451" displayName="Elements1451" ref="A6:E48" totalsRowCount="1" totalsRowCellStyle="styleRegular">
  <autoFilter ref="A6:E47" xr:uid="{00000000-0009-0000-0100-00001E000000}"/>
  <tableColumns count="5">
    <tableColumn id="1" xr3:uid="{00000000-0010-0000-1D00-000001000000}" name="Projeto"/>
    <tableColumn id="2" xr3:uid="{00000000-0010-0000-1D00-000002000000}" name="Vínculo"/>
    <tableColumn id="3" xr3:uid="{00000000-0010-0000-1D00-000003000000}" name="Elemento" totalsRowFunction="count"/>
    <tableColumn id="4" xr3:uid="{00000000-0010-0000-1D00-000004000000}" name="Id do Revit"/>
    <tableColumn id="5" xr3:uid="{00000000-0010-0000-1D00-000005000000}" name="Totais:" totalsRowFunction="sum"/>
  </tableColumns>
  <tableStyleInfo name="TableStyleLight4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E000000}" name="Elements1461" displayName="Elements1461" ref="A6:E48" totalsRowCount="1" totalsRowCellStyle="styleRegular">
  <autoFilter ref="A6:E47" xr:uid="{00000000-0009-0000-0100-00001F000000}"/>
  <tableColumns count="5">
    <tableColumn id="1" xr3:uid="{00000000-0010-0000-1E00-000001000000}" name="Projeto"/>
    <tableColumn id="2" xr3:uid="{00000000-0010-0000-1E00-000002000000}" name="Vínculo"/>
    <tableColumn id="3" xr3:uid="{00000000-0010-0000-1E00-000003000000}" name="Elemento" totalsRowFunction="count"/>
    <tableColumn id="4" xr3:uid="{00000000-0010-0000-1E00-000004000000}" name="Id do Revit"/>
    <tableColumn id="5" xr3:uid="{00000000-0010-0000-1E00-000005000000}" name="Totais:" totalsRowFunction="sum"/>
  </tableColumns>
  <tableStyleInfo name="TableStyleLight4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1F000000}" name="Elements1471" displayName="Elements1471" ref="A6:E12" totalsRowCount="1" totalsRowCellStyle="styleRegular">
  <autoFilter ref="A6:E11" xr:uid="{00000000-0009-0000-0100-000020000000}"/>
  <tableColumns count="5">
    <tableColumn id="1" xr3:uid="{00000000-0010-0000-1F00-000001000000}" name="Projeto"/>
    <tableColumn id="2" xr3:uid="{00000000-0010-0000-1F00-000002000000}" name="Vínculo"/>
    <tableColumn id="3" xr3:uid="{00000000-0010-0000-1F00-000003000000}" name="Elemento" totalsRowFunction="count"/>
    <tableColumn id="4" xr3:uid="{00000000-0010-0000-1F00-000004000000}" name="Id do Revit"/>
    <tableColumn id="5" xr3:uid="{00000000-0010-0000-1F00-000005000000}" name="Totais:" totalsRowFunction="sum"/>
  </tableColumns>
  <tableStyleInfo name="TableStyleLight4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20000000}" name="Elements1481" displayName="Elements1481" ref="A6:E12" totalsRowCount="1" totalsRowCellStyle="styleRegular">
  <autoFilter ref="A6:E11" xr:uid="{00000000-0009-0000-0100-000021000000}"/>
  <tableColumns count="5">
    <tableColumn id="1" xr3:uid="{00000000-0010-0000-2000-000001000000}" name="Projeto"/>
    <tableColumn id="2" xr3:uid="{00000000-0010-0000-2000-000002000000}" name="Vínculo"/>
    <tableColumn id="3" xr3:uid="{00000000-0010-0000-2000-000003000000}" name="Elemento" totalsRowFunction="count"/>
    <tableColumn id="4" xr3:uid="{00000000-0010-0000-2000-000004000000}" name="Id do Revit"/>
    <tableColumn id="5" xr3:uid="{00000000-0010-0000-2000-000005000000}" name="Totais:" totalsRowFunction="sum"/>
  </tableColumns>
  <tableStyleInfo name="TableStyleLight4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21000000}" name="Elements1491" displayName="Elements1491" ref="A6:E8" totalsRowCount="1" totalsRowCellStyle="styleRegular">
  <autoFilter ref="A6:E7" xr:uid="{00000000-0009-0000-0100-000022000000}"/>
  <tableColumns count="5">
    <tableColumn id="1" xr3:uid="{00000000-0010-0000-2100-000001000000}" name="Projeto"/>
    <tableColumn id="2" xr3:uid="{00000000-0010-0000-2100-000002000000}" name="Vínculo"/>
    <tableColumn id="3" xr3:uid="{00000000-0010-0000-2100-000003000000}" name="Elemento" totalsRowFunction="count"/>
    <tableColumn id="4" xr3:uid="{00000000-0010-0000-2100-000004000000}" name="Id do Revit"/>
    <tableColumn id="5" xr3:uid="{00000000-0010-0000-2100-000005000000}" name="Totais:" totalsRowFunction="sum"/>
  </tableColumns>
  <tableStyleInfo name="TableStyleLight4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22000000}" name="Elements14101" displayName="Elements14101" ref="A6:E8" totalsRowCount="1" totalsRowCellStyle="styleRegular">
  <autoFilter ref="A6:E7" xr:uid="{00000000-0009-0000-0100-000023000000}"/>
  <tableColumns count="5">
    <tableColumn id="1" xr3:uid="{00000000-0010-0000-2200-000001000000}" name="Projeto"/>
    <tableColumn id="2" xr3:uid="{00000000-0010-0000-2200-000002000000}" name="Vínculo"/>
    <tableColumn id="3" xr3:uid="{00000000-0010-0000-2200-000003000000}" name="Elemento" totalsRowFunction="count"/>
    <tableColumn id="4" xr3:uid="{00000000-0010-0000-2200-000004000000}" name="Id do Revit"/>
    <tableColumn id="5" xr3:uid="{00000000-0010-0000-2200-000005000000}" name="Totais:" totalsRowFunction="sum"/>
  </tableColumns>
  <tableStyleInfo name="TableStyleLight4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0000000-000C-0000-FFFF-FFFF23000000}" name="Elements14111" displayName="Elements14111" ref="A6:E15" totalsRowCount="1" totalsRowCellStyle="styleRegular">
  <autoFilter ref="A6:E14" xr:uid="{00000000-0009-0000-0100-000024000000}"/>
  <tableColumns count="5">
    <tableColumn id="1" xr3:uid="{00000000-0010-0000-2300-000001000000}" name="Projeto"/>
    <tableColumn id="2" xr3:uid="{00000000-0010-0000-2300-000002000000}" name="Vínculo"/>
    <tableColumn id="3" xr3:uid="{00000000-0010-0000-2300-000003000000}" name="Elemento" totalsRowFunction="count"/>
    <tableColumn id="4" xr3:uid="{00000000-0010-0000-2300-000004000000}" name="Id do Revit"/>
    <tableColumn id="5" xr3:uid="{00000000-0010-0000-2300-000005000000}" name="Totais:" totalsRowFunction="sum"/>
  </tableColumns>
  <tableStyleInfo name="TableStyleLight4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0000000-000C-0000-FFFF-FFFF24000000}" name="Elements14121" displayName="Elements14121" ref="A6:E15" totalsRowCount="1" totalsRowCellStyle="styleRegular">
  <autoFilter ref="A6:E14" xr:uid="{00000000-0009-0000-0100-000025000000}"/>
  <tableColumns count="5">
    <tableColumn id="1" xr3:uid="{00000000-0010-0000-2400-000001000000}" name="Projeto"/>
    <tableColumn id="2" xr3:uid="{00000000-0010-0000-2400-000002000000}" name="Vínculo"/>
    <tableColumn id="3" xr3:uid="{00000000-0010-0000-2400-000003000000}" name="Elemento" totalsRowFunction="count"/>
    <tableColumn id="4" xr3:uid="{00000000-0010-0000-2400-000004000000}" name="Id do Revit"/>
    <tableColumn id="5" xr3:uid="{00000000-0010-0000-2400-000005000000}" name="Totais:" totalsRowFunction="sum"/>
  </tableColumns>
  <tableStyleInfo name="TableStyleLight4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0000000-000C-0000-FFFF-FFFF25000000}" name="Elements14131" displayName="Elements14131" ref="A6:E19" totalsRowCount="1" totalsRowCellStyle="styleRegular">
  <autoFilter ref="A6:E18" xr:uid="{00000000-0009-0000-0100-000026000000}"/>
  <tableColumns count="5">
    <tableColumn id="1" xr3:uid="{00000000-0010-0000-2500-000001000000}" name="Projeto"/>
    <tableColumn id="2" xr3:uid="{00000000-0010-0000-2500-000002000000}" name="Vínculo"/>
    <tableColumn id="3" xr3:uid="{00000000-0010-0000-2500-000003000000}" name="Elemento" totalsRowFunction="count"/>
    <tableColumn id="4" xr3:uid="{00000000-0010-0000-2500-000004000000}" name="Id do Revit"/>
    <tableColumn id="5" xr3:uid="{00000000-0010-0000-2500-000005000000}" name="Totais:" totalsRowFunction="sum"/>
  </tableColumns>
  <tableStyleInfo name="TableStyleLight4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0000000-000C-0000-FFFF-FFFF26000000}" name="Elements14141" displayName="Elements14141" ref="A6:E8" totalsRowCount="1" totalsRowCellStyle="styleRegular">
  <autoFilter ref="A6:E7" xr:uid="{00000000-0009-0000-0100-000027000000}"/>
  <tableColumns count="5">
    <tableColumn id="1" xr3:uid="{00000000-0010-0000-2600-000001000000}" name="Projeto"/>
    <tableColumn id="2" xr3:uid="{00000000-0010-0000-2600-000002000000}" name="Vínculo"/>
    <tableColumn id="3" xr3:uid="{00000000-0010-0000-2600-000003000000}" name="Elemento" totalsRowFunction="count"/>
    <tableColumn id="4" xr3:uid="{00000000-0010-0000-2600-000004000000}" name="Id do Revit"/>
    <tableColumn id="5" xr3:uid="{00000000-0010-0000-2600-000005000000}" name="Totais: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riteria_Summary14.4" displayName="Criteria_Summary14.4" ref="A7:E9" totalsRowCount="1" totalsRowCellStyle="styleRegular">
  <autoFilter ref="A7:E8" xr:uid="{00000000-0009-0000-0100-000004000000}"/>
  <tableColumns count="5">
    <tableColumn id="1" xr3:uid="{00000000-0010-0000-0300-000001000000}" name="Item"/>
    <tableColumn id="2" xr3:uid="{00000000-0010-0000-0300-000002000000}" name="Tipo"/>
    <tableColumn id="3" xr3:uid="{00000000-0010-0000-0300-000003000000}" name="Elementos" totalsRowFunction="sum"/>
    <tableColumn id="4" xr3:uid="{00000000-0010-0000-0300-000004000000}" name="Nome do Subcritério"/>
    <tableColumn id="5" xr3:uid="{00000000-0010-0000-0300-000005000000}" name="Total" totalsRowFunction="sum"/>
  </tableColumns>
  <tableStyleInfo name="TableStyleLight4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00000000-000C-0000-FFFF-FFFF27000000}" name="Elements14151" displayName="Elements14151" ref="A6:E22" totalsRowCount="1" totalsRowCellStyle="styleRegular">
  <autoFilter ref="A6:E21" xr:uid="{00000000-0009-0000-0100-000028000000}"/>
  <tableColumns count="5">
    <tableColumn id="1" xr3:uid="{00000000-0010-0000-2700-000001000000}" name="Projeto"/>
    <tableColumn id="2" xr3:uid="{00000000-0010-0000-2700-000002000000}" name="Vínculo"/>
    <tableColumn id="3" xr3:uid="{00000000-0010-0000-2700-000003000000}" name="Elemento" totalsRowFunction="count"/>
    <tableColumn id="4" xr3:uid="{00000000-0010-0000-2700-000004000000}" name="Id do Revit"/>
    <tableColumn id="5" xr3:uid="{00000000-0010-0000-2700-000005000000}" name="Totais:" totalsRowFunction="sum"/>
  </tableColumns>
  <tableStyleInfo name="TableStyleLight4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0000000-000C-0000-FFFF-FFFF28000000}" name="Elements14161" displayName="Elements14161" ref="A6:E8" totalsRowCount="1" totalsRowCellStyle="styleRegular">
  <autoFilter ref="A6:E7" xr:uid="{00000000-0009-0000-0100-000029000000}"/>
  <tableColumns count="5">
    <tableColumn id="1" xr3:uid="{00000000-0010-0000-2800-000001000000}" name="Projeto"/>
    <tableColumn id="2" xr3:uid="{00000000-0010-0000-2800-000002000000}" name="Vínculo"/>
    <tableColumn id="3" xr3:uid="{00000000-0010-0000-2800-000003000000}" name="Elemento" totalsRowFunction="count"/>
    <tableColumn id="4" xr3:uid="{00000000-0010-0000-2800-000004000000}" name="Id do Revit"/>
    <tableColumn id="5" xr3:uid="{00000000-0010-0000-2800-000005000000}" name="Totais:" totalsRowFunction="sum"/>
  </tableColumns>
  <tableStyleInfo name="TableStyleLight4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00000000-000C-0000-FFFF-FFFF29000000}" name="Elements14171" displayName="Elements14171" ref="A6:E14" totalsRowCount="1" totalsRowCellStyle="styleRegular">
  <autoFilter ref="A6:E13" xr:uid="{00000000-0009-0000-0100-00002A000000}"/>
  <tableColumns count="5">
    <tableColumn id="1" xr3:uid="{00000000-0010-0000-2900-000001000000}" name="Projeto"/>
    <tableColumn id="2" xr3:uid="{00000000-0010-0000-2900-000002000000}" name="Vínculo"/>
    <tableColumn id="3" xr3:uid="{00000000-0010-0000-2900-000003000000}" name="Elemento" totalsRowFunction="count"/>
    <tableColumn id="4" xr3:uid="{00000000-0010-0000-2900-000004000000}" name="Id do Revit"/>
    <tableColumn id="5" xr3:uid="{00000000-0010-0000-2900-000005000000}" name="Totais:" totalsRowFunction="sum"/>
  </tableColumns>
  <tableStyleInfo name="TableStyleLight4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00000000-000C-0000-FFFF-FFFF2A000000}" name="Elements14181" displayName="Elements14181" ref="A6:E10" totalsRowCount="1" totalsRowCellStyle="styleRegular">
  <autoFilter ref="A6:E9" xr:uid="{00000000-0009-0000-0100-00002B000000}"/>
  <tableColumns count="5">
    <tableColumn id="1" xr3:uid="{00000000-0010-0000-2A00-000001000000}" name="Projeto"/>
    <tableColumn id="2" xr3:uid="{00000000-0010-0000-2A00-000002000000}" name="Vínculo"/>
    <tableColumn id="3" xr3:uid="{00000000-0010-0000-2A00-000003000000}" name="Elemento" totalsRowFunction="count"/>
    <tableColumn id="4" xr3:uid="{00000000-0010-0000-2A00-000004000000}" name="Id do Revit"/>
    <tableColumn id="5" xr3:uid="{00000000-0010-0000-2A00-000005000000}" name="Totais:" totalsRowFunction="sum"/>
  </tableColumns>
  <tableStyleInfo name="TableStyleLight4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00000000-000C-0000-FFFF-FFFF2B000000}" name="Elements14191" displayName="Elements14191" ref="A6:E9" totalsRowCount="1" totalsRowCellStyle="styleRegular">
  <autoFilter ref="A6:E8" xr:uid="{00000000-0009-0000-0100-00002C000000}"/>
  <tableColumns count="5">
    <tableColumn id="1" xr3:uid="{00000000-0010-0000-2B00-000001000000}" name="Projeto"/>
    <tableColumn id="2" xr3:uid="{00000000-0010-0000-2B00-000002000000}" name="Vínculo"/>
    <tableColumn id="3" xr3:uid="{00000000-0010-0000-2B00-000003000000}" name="Elemento" totalsRowFunction="count"/>
    <tableColumn id="4" xr3:uid="{00000000-0010-0000-2B00-000004000000}" name="Id do Revit"/>
    <tableColumn id="5" xr3:uid="{00000000-0010-0000-2B00-000005000000}" name="Totais:" totalsRowFunction="sum"/>
  </tableColumns>
  <tableStyleInfo name="TableStyleLight4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00000000-000C-0000-FFFF-FFFF2C000000}" name="Elements14201" displayName="Elements14201" ref="A6:E14" totalsRowCount="1" totalsRowCellStyle="styleRegular">
  <autoFilter ref="A6:E13" xr:uid="{00000000-0009-0000-0100-00002D000000}"/>
  <tableColumns count="5">
    <tableColumn id="1" xr3:uid="{00000000-0010-0000-2C00-000001000000}" name="Projeto"/>
    <tableColumn id="2" xr3:uid="{00000000-0010-0000-2C00-000002000000}" name="Vínculo"/>
    <tableColumn id="3" xr3:uid="{00000000-0010-0000-2C00-000003000000}" name="Elemento" totalsRowFunction="count"/>
    <tableColumn id="4" xr3:uid="{00000000-0010-0000-2C00-000004000000}" name="Id do Revit"/>
    <tableColumn id="5" xr3:uid="{00000000-0010-0000-2C00-000005000000}" name="Totais:" totalsRowFunction="sum"/>
  </tableColumns>
  <tableStyleInfo name="TableStyleLight4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00000000-000C-0000-FFFF-FFFF2D000000}" name="Elements14211" displayName="Elements14211" ref="A6:E66" totalsRowCount="1" totalsRowCellStyle="styleRegular">
  <autoFilter ref="A6:E65" xr:uid="{00000000-0009-0000-0100-00002E000000}"/>
  <tableColumns count="5">
    <tableColumn id="1" xr3:uid="{00000000-0010-0000-2D00-000001000000}" name="Projeto"/>
    <tableColumn id="2" xr3:uid="{00000000-0010-0000-2D00-000002000000}" name="Vínculo"/>
    <tableColumn id="3" xr3:uid="{00000000-0010-0000-2D00-000003000000}" name="Elemento" totalsRowFunction="count"/>
    <tableColumn id="4" xr3:uid="{00000000-0010-0000-2D00-000004000000}" name="Id do Revit"/>
    <tableColumn id="5" xr3:uid="{00000000-0010-0000-2D00-000005000000}" name="Totais:" totalsRowFunction="sum"/>
  </tableColumns>
  <tableStyleInfo name="TableStyleLight4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00000000-000C-0000-FFFF-FFFF2E000000}" name="Elements14221" displayName="Elements14221" ref="A6:E23" totalsRowCount="1" totalsRowCellStyle="styleRegular">
  <autoFilter ref="A6:E22" xr:uid="{00000000-0009-0000-0100-00002F000000}"/>
  <tableColumns count="5">
    <tableColumn id="1" xr3:uid="{00000000-0010-0000-2E00-000001000000}" name="Projeto"/>
    <tableColumn id="2" xr3:uid="{00000000-0010-0000-2E00-000002000000}" name="Vínculo"/>
    <tableColumn id="3" xr3:uid="{00000000-0010-0000-2E00-000003000000}" name="Elemento" totalsRowFunction="count"/>
    <tableColumn id="4" xr3:uid="{00000000-0010-0000-2E00-000004000000}" name="Id do Revit"/>
    <tableColumn id="5" xr3:uid="{00000000-0010-0000-2E00-000005000000}" name="Totais:" totalsRowFunction="sum"/>
  </tableColumns>
  <tableStyleInfo name="TableStyleLight4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00000000-000C-0000-FFFF-FFFF2F000000}" name="Elements14231" displayName="Elements14231" ref="A6:E23" totalsRowCount="1" totalsRowCellStyle="styleRegular">
  <autoFilter ref="A6:E22" xr:uid="{00000000-0009-0000-0100-000030000000}"/>
  <tableColumns count="5">
    <tableColumn id="1" xr3:uid="{00000000-0010-0000-2F00-000001000000}" name="Projeto"/>
    <tableColumn id="2" xr3:uid="{00000000-0010-0000-2F00-000002000000}" name="Vínculo"/>
    <tableColumn id="3" xr3:uid="{00000000-0010-0000-2F00-000003000000}" name="Elemento" totalsRowFunction="count"/>
    <tableColumn id="4" xr3:uid="{00000000-0010-0000-2F00-000004000000}" name="Id do Revit"/>
    <tableColumn id="5" xr3:uid="{00000000-0010-0000-2F00-000005000000}" name="Totais:" totalsRowFunction="sum"/>
  </tableColumns>
  <tableStyleInfo name="TableStyleLight4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00000000-000C-0000-FFFF-FFFF30000000}" name="Elements14241" displayName="Elements14241" ref="A6:E125" totalsRowCount="1" totalsRowCellStyle="styleRegular">
  <autoFilter ref="A6:E124" xr:uid="{00000000-0009-0000-0100-000031000000}"/>
  <tableColumns count="5">
    <tableColumn id="1" xr3:uid="{00000000-0010-0000-3000-000001000000}" name="Projeto"/>
    <tableColumn id="2" xr3:uid="{00000000-0010-0000-3000-000002000000}" name="Vínculo"/>
    <tableColumn id="3" xr3:uid="{00000000-0010-0000-3000-000003000000}" name="Elemento" totalsRowFunction="count"/>
    <tableColumn id="4" xr3:uid="{00000000-0010-0000-3000-000004000000}" name="Id do Revit"/>
    <tableColumn id="5" xr3:uid="{00000000-0010-0000-3000-000005000000}" name="Totais: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Criteria_Summary14.5" displayName="Criteria_Summary14.5" ref="A7:E9" totalsRowCount="1" totalsRowCellStyle="styleRegular">
  <autoFilter ref="A7:E8" xr:uid="{00000000-0009-0000-0100-000005000000}"/>
  <tableColumns count="5">
    <tableColumn id="1" xr3:uid="{00000000-0010-0000-0400-000001000000}" name="Item"/>
    <tableColumn id="2" xr3:uid="{00000000-0010-0000-0400-000002000000}" name="Tipo"/>
    <tableColumn id="3" xr3:uid="{00000000-0010-0000-0400-000003000000}" name="Elementos" totalsRowFunction="sum"/>
    <tableColumn id="4" xr3:uid="{00000000-0010-0000-0400-000004000000}" name="Nome do Subcritério"/>
    <tableColumn id="5" xr3:uid="{00000000-0010-0000-0400-000005000000}" name="Total" totalsRowFunction="sum"/>
  </tableColumns>
  <tableStyleInfo name="TableStyleLight4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00000000-000C-0000-FFFF-FFFF31000000}" name="Elements14251" displayName="Elements14251" ref="A6:E18" totalsRowCount="1" totalsRowCellStyle="styleRegular">
  <autoFilter ref="A6:E17" xr:uid="{00000000-0009-0000-0100-000032000000}"/>
  <tableColumns count="5">
    <tableColumn id="1" xr3:uid="{00000000-0010-0000-3100-000001000000}" name="Projeto"/>
    <tableColumn id="2" xr3:uid="{00000000-0010-0000-3100-000002000000}" name="Vínculo"/>
    <tableColumn id="3" xr3:uid="{00000000-0010-0000-3100-000003000000}" name="Elemento" totalsRowFunction="count"/>
    <tableColumn id="4" xr3:uid="{00000000-0010-0000-3100-000004000000}" name="Id do Revit"/>
    <tableColumn id="5" xr3:uid="{00000000-0010-0000-3100-000005000000}" name="Totais: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Criteria_Summary14.6" displayName="Criteria_Summary14.6" ref="A7:E9" totalsRowCount="1" totalsRowCellStyle="styleRegular">
  <autoFilter ref="A7:E8" xr:uid="{00000000-0009-0000-0100-000006000000}"/>
  <tableColumns count="5">
    <tableColumn id="1" xr3:uid="{00000000-0010-0000-0500-000001000000}" name="Item"/>
    <tableColumn id="2" xr3:uid="{00000000-0010-0000-0500-000002000000}" name="Tipo"/>
    <tableColumn id="3" xr3:uid="{00000000-0010-0000-0500-000003000000}" name="Elementos" totalsRowFunction="sum"/>
    <tableColumn id="4" xr3:uid="{00000000-0010-0000-0500-000004000000}" name="Nome do Subcritério"/>
    <tableColumn id="5" xr3:uid="{00000000-0010-0000-0500-000005000000}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Criteria_Summary14.7" displayName="Criteria_Summary14.7" ref="A7:E9" totalsRowCount="1" totalsRowCellStyle="styleRegular">
  <autoFilter ref="A7:E8" xr:uid="{00000000-0009-0000-0100-000007000000}"/>
  <tableColumns count="5">
    <tableColumn id="1" xr3:uid="{00000000-0010-0000-0600-000001000000}" name="Item"/>
    <tableColumn id="2" xr3:uid="{00000000-0010-0000-0600-000002000000}" name="Tipo"/>
    <tableColumn id="3" xr3:uid="{00000000-0010-0000-0600-000003000000}" name="Elementos" totalsRowFunction="sum"/>
    <tableColumn id="4" xr3:uid="{00000000-0010-0000-0600-000004000000}" name="Nome do Subcritério"/>
    <tableColumn id="5" xr3:uid="{00000000-0010-0000-0600-000005000000}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Criteria_Summary14.8" displayName="Criteria_Summary14.8" ref="A7:E9" totalsRowCount="1" totalsRowCellStyle="styleRegular">
  <autoFilter ref="A7:E8" xr:uid="{00000000-0009-0000-0100-000008000000}"/>
  <tableColumns count="5">
    <tableColumn id="1" xr3:uid="{00000000-0010-0000-0700-000001000000}" name="Item"/>
    <tableColumn id="2" xr3:uid="{00000000-0010-0000-0700-000002000000}" name="Tipo"/>
    <tableColumn id="3" xr3:uid="{00000000-0010-0000-0700-000003000000}" name="Elementos" totalsRowFunction="sum"/>
    <tableColumn id="4" xr3:uid="{00000000-0010-0000-0700-000004000000}" name="Nome do Subcritério"/>
    <tableColumn id="5" xr3:uid="{00000000-0010-0000-0700-000005000000}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Criteria_Summary14.9" displayName="Criteria_Summary14.9" ref="A7:E9" totalsRowCount="1" totalsRowCellStyle="styleRegular">
  <autoFilter ref="A7:E8" xr:uid="{00000000-0009-0000-0100-000009000000}"/>
  <tableColumns count="5">
    <tableColumn id="1" xr3:uid="{00000000-0010-0000-0800-000001000000}" name="Item"/>
    <tableColumn id="2" xr3:uid="{00000000-0010-0000-0800-000002000000}" name="Tipo"/>
    <tableColumn id="3" xr3:uid="{00000000-0010-0000-0800-000003000000}" name="Elementos" totalsRowFunction="sum"/>
    <tableColumn id="4" xr3:uid="{00000000-0010-0000-0800-000004000000}" name="Nome do Subcritério"/>
    <tableColumn id="5" xr3:uid="{00000000-0010-0000-0800-000005000000}" name="Total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2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3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4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5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6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8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9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0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1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2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3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4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5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6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8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9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0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2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3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4.xml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5.xml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6.xml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7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8.xml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9.xml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0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showGridLines="0" tabSelected="1" workbookViewId="0">
      <selection sqref="A1:I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15" t="s">
        <v>499</v>
      </c>
      <c r="B1" s="15" t="s">
        <v>0</v>
      </c>
      <c r="C1" s="15" t="s">
        <v>0</v>
      </c>
      <c r="D1" s="15" t="s">
        <v>0</v>
      </c>
      <c r="E1" s="15" t="s">
        <v>0</v>
      </c>
      <c r="F1" s="15" t="s">
        <v>0</v>
      </c>
      <c r="G1" s="15" t="s">
        <v>0</v>
      </c>
      <c r="H1" s="15" t="s">
        <v>0</v>
      </c>
      <c r="I1" s="15" t="s">
        <v>0</v>
      </c>
    </row>
    <row r="2" spans="1:9">
      <c r="A2" s="15" t="s">
        <v>0</v>
      </c>
      <c r="B2" s="15" t="s">
        <v>0</v>
      </c>
      <c r="C2" s="15" t="s">
        <v>0</v>
      </c>
      <c r="D2" s="15" t="s">
        <v>0</v>
      </c>
      <c r="E2" s="15" t="s">
        <v>0</v>
      </c>
      <c r="F2" s="15" t="s">
        <v>0</v>
      </c>
      <c r="G2" s="15" t="s">
        <v>0</v>
      </c>
      <c r="H2" s="15" t="s">
        <v>0</v>
      </c>
      <c r="I2" s="15" t="s">
        <v>0</v>
      </c>
    </row>
    <row r="4" spans="1:9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</row>
    <row r="5" spans="1:9">
      <c r="A5" s="4" t="s">
        <v>10</v>
      </c>
      <c r="B5" s="5"/>
      <c r="C5" s="5"/>
      <c r="D5" s="4" t="s">
        <v>11</v>
      </c>
      <c r="E5" s="5"/>
      <c r="F5" s="4">
        <v>1</v>
      </c>
      <c r="G5" s="5"/>
      <c r="H5" s="5"/>
      <c r="I5" s="4">
        <v>147732.83475510002</v>
      </c>
    </row>
    <row r="6" spans="1:9" ht="36.75">
      <c r="A6" s="6" t="s">
        <v>12</v>
      </c>
      <c r="B6" s="6" t="s">
        <v>13</v>
      </c>
      <c r="C6" s="6" t="s">
        <v>14</v>
      </c>
      <c r="D6" s="6" t="s">
        <v>15</v>
      </c>
      <c r="E6" s="6" t="s">
        <v>16</v>
      </c>
      <c r="F6" s="7" t="s">
        <v>17</v>
      </c>
      <c r="G6" s="6">
        <v>613.80999999999995</v>
      </c>
      <c r="H6" s="6">
        <v>735.65128500000003</v>
      </c>
      <c r="I6" s="6">
        <v>2206.9538550000002</v>
      </c>
    </row>
    <row r="7" spans="1:9">
      <c r="A7" s="6" t="s">
        <v>18</v>
      </c>
      <c r="B7" s="6" t="s">
        <v>19</v>
      </c>
      <c r="C7" s="6" t="s">
        <v>14</v>
      </c>
      <c r="D7" s="6" t="s">
        <v>20</v>
      </c>
      <c r="E7" s="6" t="s">
        <v>16</v>
      </c>
      <c r="F7" s="7" t="s">
        <v>17</v>
      </c>
      <c r="G7" s="6">
        <v>96.45</v>
      </c>
      <c r="H7" s="6">
        <v>115.59532500000002</v>
      </c>
      <c r="I7" s="6">
        <v>346.78597500000006</v>
      </c>
    </row>
    <row r="8" spans="1:9" ht="24.75">
      <c r="A8" s="6" t="s">
        <v>21</v>
      </c>
      <c r="B8" s="6" t="s">
        <v>22</v>
      </c>
      <c r="C8" s="6" t="s">
        <v>14</v>
      </c>
      <c r="D8" s="6" t="s">
        <v>23</v>
      </c>
      <c r="E8" s="6" t="s">
        <v>16</v>
      </c>
      <c r="F8" s="7" t="s">
        <v>24</v>
      </c>
      <c r="G8" s="6">
        <v>361.47</v>
      </c>
      <c r="H8" s="6">
        <v>433.2217950000001</v>
      </c>
      <c r="I8" s="6">
        <v>2599.3307700000005</v>
      </c>
    </row>
    <row r="9" spans="1:9" ht="24.75">
      <c r="A9" s="6" t="s">
        <v>25</v>
      </c>
      <c r="B9" s="6" t="s">
        <v>26</v>
      </c>
      <c r="C9" s="6" t="s">
        <v>14</v>
      </c>
      <c r="D9" s="6" t="s">
        <v>27</v>
      </c>
      <c r="E9" s="6" t="s">
        <v>16</v>
      </c>
      <c r="F9" s="7" t="s">
        <v>24</v>
      </c>
      <c r="G9" s="6">
        <v>227.14</v>
      </c>
      <c r="H9" s="6">
        <v>272.22729000000004</v>
      </c>
      <c r="I9" s="6">
        <v>1633.3637400000002</v>
      </c>
    </row>
    <row r="10" spans="1:9">
      <c r="A10" s="6" t="s">
        <v>28</v>
      </c>
      <c r="B10" s="6" t="s">
        <v>29</v>
      </c>
      <c r="C10" s="6" t="s">
        <v>14</v>
      </c>
      <c r="D10" s="6" t="s">
        <v>30</v>
      </c>
      <c r="E10" s="6" t="s">
        <v>16</v>
      </c>
      <c r="F10" s="7" t="s">
        <v>31</v>
      </c>
      <c r="G10" s="6">
        <v>63.35</v>
      </c>
      <c r="H10" s="6">
        <v>75.924975000000003</v>
      </c>
      <c r="I10" s="6">
        <v>3112.9239750000002</v>
      </c>
    </row>
    <row r="11" spans="1:9" ht="24.75">
      <c r="A11" s="6" t="s">
        <v>32</v>
      </c>
      <c r="B11" s="6" t="s">
        <v>33</v>
      </c>
      <c r="C11" s="6" t="s">
        <v>14</v>
      </c>
      <c r="D11" s="6" t="s">
        <v>34</v>
      </c>
      <c r="E11" s="6" t="s">
        <v>16</v>
      </c>
      <c r="F11" s="7" t="s">
        <v>31</v>
      </c>
      <c r="G11" s="6">
        <v>343.97</v>
      </c>
      <c r="H11" s="6">
        <v>412.24804500000005</v>
      </c>
      <c r="I11" s="6">
        <v>16902.169845</v>
      </c>
    </row>
    <row r="12" spans="1:9">
      <c r="A12" s="6" t="s">
        <v>35</v>
      </c>
      <c r="B12" s="6" t="s">
        <v>36</v>
      </c>
      <c r="C12" s="6" t="s">
        <v>14</v>
      </c>
      <c r="D12" s="6" t="s">
        <v>37</v>
      </c>
      <c r="E12" s="6" t="s">
        <v>16</v>
      </c>
      <c r="F12" s="7" t="s">
        <v>38</v>
      </c>
      <c r="G12" s="6">
        <v>39.18</v>
      </c>
      <c r="H12" s="6">
        <v>46.957230000000003</v>
      </c>
      <c r="I12" s="6">
        <v>234.78615000000002</v>
      </c>
    </row>
    <row r="13" spans="1:9" ht="24.75">
      <c r="A13" s="6" t="s">
        <v>39</v>
      </c>
      <c r="B13" s="6" t="s">
        <v>40</v>
      </c>
      <c r="C13" s="6" t="s">
        <v>14</v>
      </c>
      <c r="D13" s="6" t="s">
        <v>41</v>
      </c>
      <c r="E13" s="6" t="s">
        <v>16</v>
      </c>
      <c r="F13" s="7" t="s">
        <v>38</v>
      </c>
      <c r="G13" s="6">
        <v>290.14999999999998</v>
      </c>
      <c r="H13" s="6">
        <v>347.744775</v>
      </c>
      <c r="I13" s="6">
        <v>1738.7238750000001</v>
      </c>
    </row>
    <row r="14" spans="1:9">
      <c r="A14" s="6" t="s">
        <v>42</v>
      </c>
      <c r="B14" s="6" t="s">
        <v>43</v>
      </c>
      <c r="C14" s="6" t="s">
        <v>14</v>
      </c>
      <c r="D14" s="6" t="s">
        <v>44</v>
      </c>
      <c r="E14" s="6" t="s">
        <v>16</v>
      </c>
      <c r="F14" s="7" t="s">
        <v>45</v>
      </c>
      <c r="G14" s="6">
        <v>178.47</v>
      </c>
      <c r="H14" s="6">
        <v>213.89629500000001</v>
      </c>
      <c r="I14" s="6">
        <v>213.89629500000001</v>
      </c>
    </row>
    <row r="15" spans="1:9" ht="24.75">
      <c r="A15" s="6" t="s">
        <v>46</v>
      </c>
      <c r="B15" s="6" t="s">
        <v>47</v>
      </c>
      <c r="C15" s="6" t="s">
        <v>14</v>
      </c>
      <c r="D15" s="6" t="s">
        <v>48</v>
      </c>
      <c r="E15" s="6" t="s">
        <v>16</v>
      </c>
      <c r="F15" s="7" t="s">
        <v>45</v>
      </c>
      <c r="G15" s="6">
        <v>766.33</v>
      </c>
      <c r="H15" s="6">
        <v>918.44650500000012</v>
      </c>
      <c r="I15" s="6">
        <v>918.44650500000012</v>
      </c>
    </row>
    <row r="16" spans="1:9" ht="24.75">
      <c r="A16" s="6" t="s">
        <v>49</v>
      </c>
      <c r="B16" s="6" t="s">
        <v>50</v>
      </c>
      <c r="C16" s="6" t="s">
        <v>14</v>
      </c>
      <c r="D16" s="6" t="s">
        <v>51</v>
      </c>
      <c r="E16" s="6" t="s">
        <v>16</v>
      </c>
      <c r="F16" s="7" t="s">
        <v>52</v>
      </c>
      <c r="G16" s="6">
        <v>127.87</v>
      </c>
      <c r="H16" s="6">
        <v>153.25219500000003</v>
      </c>
      <c r="I16" s="6">
        <v>1226.0175600000002</v>
      </c>
    </row>
    <row r="17" spans="1:9" ht="24.75">
      <c r="A17" s="6" t="s">
        <v>53</v>
      </c>
      <c r="B17" s="6" t="s">
        <v>54</v>
      </c>
      <c r="C17" s="6" t="s">
        <v>14</v>
      </c>
      <c r="D17" s="6" t="s">
        <v>55</v>
      </c>
      <c r="E17" s="6" t="s">
        <v>16</v>
      </c>
      <c r="F17" s="7" t="s">
        <v>52</v>
      </c>
      <c r="G17" s="6">
        <v>156.46</v>
      </c>
      <c r="H17" s="6">
        <v>187.51731000000004</v>
      </c>
      <c r="I17" s="6">
        <v>1500.1384800000003</v>
      </c>
    </row>
    <row r="18" spans="1:9" ht="24.75">
      <c r="A18" s="6" t="s">
        <v>56</v>
      </c>
      <c r="B18" s="6" t="s">
        <v>57</v>
      </c>
      <c r="C18" s="6" t="s">
        <v>14</v>
      </c>
      <c r="D18" s="6" t="s">
        <v>58</v>
      </c>
      <c r="E18" s="6" t="s">
        <v>16</v>
      </c>
      <c r="F18" s="7" t="s">
        <v>59</v>
      </c>
      <c r="G18" s="6">
        <v>163.55000000000001</v>
      </c>
      <c r="H18" s="6">
        <v>196.01467500000004</v>
      </c>
      <c r="I18" s="6">
        <v>2352.1761000000006</v>
      </c>
    </row>
    <row r="19" spans="1:9" ht="24.75">
      <c r="A19" s="6" t="s">
        <v>60</v>
      </c>
      <c r="B19" s="6" t="s">
        <v>61</v>
      </c>
      <c r="C19" s="6" t="s">
        <v>14</v>
      </c>
      <c r="D19" s="6" t="s">
        <v>62</v>
      </c>
      <c r="E19" s="6" t="s">
        <v>16</v>
      </c>
      <c r="F19" s="7" t="s">
        <v>45</v>
      </c>
      <c r="G19" s="6">
        <v>1774.92</v>
      </c>
      <c r="H19" s="6">
        <v>2127.2416200000002</v>
      </c>
      <c r="I19" s="6">
        <v>2127.2416200000002</v>
      </c>
    </row>
    <row r="20" spans="1:9" ht="24.75">
      <c r="A20" s="6" t="s">
        <v>63</v>
      </c>
      <c r="B20" s="6" t="s">
        <v>64</v>
      </c>
      <c r="C20" s="6" t="s">
        <v>14</v>
      </c>
      <c r="D20" s="6" t="s">
        <v>65</v>
      </c>
      <c r="E20" s="6" t="s">
        <v>16</v>
      </c>
      <c r="F20" s="7" t="s">
        <v>66</v>
      </c>
      <c r="G20" s="6">
        <v>983.55</v>
      </c>
      <c r="H20" s="6">
        <v>1178.7846750000001</v>
      </c>
      <c r="I20" s="6">
        <v>17681.770125000003</v>
      </c>
    </row>
    <row r="21" spans="1:9">
      <c r="A21" s="6" t="s">
        <v>67</v>
      </c>
      <c r="B21" s="6" t="s">
        <v>68</v>
      </c>
      <c r="C21" s="6" t="s">
        <v>14</v>
      </c>
      <c r="D21" s="6" t="s">
        <v>69</v>
      </c>
      <c r="E21" s="6" t="s">
        <v>16</v>
      </c>
      <c r="F21" s="7" t="s">
        <v>45</v>
      </c>
      <c r="G21" s="6">
        <v>252.25</v>
      </c>
      <c r="H21" s="6">
        <v>302.32162500000004</v>
      </c>
      <c r="I21" s="6">
        <v>302.32162500000004</v>
      </c>
    </row>
    <row r="22" spans="1:9" ht="24.75">
      <c r="A22" s="6" t="s">
        <v>70</v>
      </c>
      <c r="B22" s="6" t="s">
        <v>71</v>
      </c>
      <c r="C22" s="6" t="s">
        <v>14</v>
      </c>
      <c r="D22" s="6" t="s">
        <v>72</v>
      </c>
      <c r="E22" s="6" t="s">
        <v>16</v>
      </c>
      <c r="F22" s="7" t="s">
        <v>73</v>
      </c>
      <c r="G22" s="6">
        <v>254.59</v>
      </c>
      <c r="H22" s="6">
        <v>305.12611500000003</v>
      </c>
      <c r="I22" s="6">
        <v>2135.8828050000002</v>
      </c>
    </row>
    <row r="23" spans="1:9" ht="24.75">
      <c r="A23" s="6" t="s">
        <v>74</v>
      </c>
      <c r="B23" s="6" t="s">
        <v>75</v>
      </c>
      <c r="C23" s="6" t="s">
        <v>14</v>
      </c>
      <c r="D23" s="6" t="s">
        <v>76</v>
      </c>
      <c r="E23" s="6" t="s">
        <v>77</v>
      </c>
      <c r="F23" s="7" t="s">
        <v>78</v>
      </c>
      <c r="G23" s="6">
        <v>695.78</v>
      </c>
      <c r="H23" s="6">
        <v>833.89233000000002</v>
      </c>
      <c r="I23" s="6">
        <v>2918.6231550000002</v>
      </c>
    </row>
    <row r="24" spans="1:9" ht="24.75">
      <c r="A24" s="6" t="s">
        <v>79</v>
      </c>
      <c r="B24" s="6" t="s">
        <v>80</v>
      </c>
      <c r="C24" s="6" t="s">
        <v>14</v>
      </c>
      <c r="D24" s="6" t="s">
        <v>81</v>
      </c>
      <c r="E24" s="6" t="s">
        <v>77</v>
      </c>
      <c r="F24" s="7" t="s">
        <v>82</v>
      </c>
      <c r="G24" s="6">
        <v>695.81</v>
      </c>
      <c r="H24" s="6">
        <v>833.92828500000007</v>
      </c>
      <c r="I24" s="6">
        <v>2743.6240576500004</v>
      </c>
    </row>
    <row r="25" spans="1:9" ht="24.75">
      <c r="A25" s="6" t="s">
        <v>83</v>
      </c>
      <c r="B25" s="6" t="s">
        <v>84</v>
      </c>
      <c r="C25" s="6" t="s">
        <v>14</v>
      </c>
      <c r="D25" s="6" t="s">
        <v>85</v>
      </c>
      <c r="E25" s="6" t="s">
        <v>77</v>
      </c>
      <c r="F25" s="7" t="s">
        <v>86</v>
      </c>
      <c r="G25" s="6">
        <v>695.84</v>
      </c>
      <c r="H25" s="6">
        <v>833.96424000000013</v>
      </c>
      <c r="I25" s="6">
        <v>9282.021991200003</v>
      </c>
    </row>
    <row r="26" spans="1:9" ht="24.75">
      <c r="A26" s="6" t="s">
        <v>87</v>
      </c>
      <c r="B26" s="6" t="s">
        <v>88</v>
      </c>
      <c r="C26" s="6" t="s">
        <v>14</v>
      </c>
      <c r="D26" s="6" t="s">
        <v>89</v>
      </c>
      <c r="E26" s="6" t="s">
        <v>77</v>
      </c>
      <c r="F26" s="7" t="s">
        <v>90</v>
      </c>
      <c r="G26" s="6">
        <v>516.34</v>
      </c>
      <c r="H26" s="6">
        <v>618.8334900000001</v>
      </c>
      <c r="I26" s="6">
        <v>7531.2035733000012</v>
      </c>
    </row>
    <row r="27" spans="1:9" ht="24.75">
      <c r="A27" s="6" t="s">
        <v>91</v>
      </c>
      <c r="B27" s="6" t="s">
        <v>92</v>
      </c>
      <c r="C27" s="6" t="s">
        <v>14</v>
      </c>
      <c r="D27" s="6" t="s">
        <v>93</v>
      </c>
      <c r="E27" s="6" t="s">
        <v>16</v>
      </c>
      <c r="F27" s="7" t="s">
        <v>94</v>
      </c>
      <c r="G27" s="6">
        <v>48.54</v>
      </c>
      <c r="H27" s="6">
        <v>58.175190000000008</v>
      </c>
      <c r="I27" s="6">
        <v>930.80304000000012</v>
      </c>
    </row>
    <row r="28" spans="1:9">
      <c r="A28" s="8" t="s">
        <v>95</v>
      </c>
      <c r="B28" s="8" t="s">
        <v>96</v>
      </c>
      <c r="C28" s="8" t="s">
        <v>14</v>
      </c>
      <c r="D28" s="8" t="s">
        <v>97</v>
      </c>
      <c r="E28" s="8" t="s">
        <v>77</v>
      </c>
      <c r="F28" s="9" t="s">
        <v>98</v>
      </c>
      <c r="G28" s="8">
        <v>309</v>
      </c>
      <c r="H28" s="8">
        <v>370.33650000000006</v>
      </c>
      <c r="I28" s="8">
        <v>10199.067210000001</v>
      </c>
    </row>
    <row r="29" spans="1:9">
      <c r="A29" s="6" t="s">
        <v>99</v>
      </c>
      <c r="B29" s="6" t="s">
        <v>100</v>
      </c>
      <c r="C29" s="6" t="s">
        <v>101</v>
      </c>
      <c r="D29" s="6" t="s">
        <v>102</v>
      </c>
      <c r="E29" s="6" t="s">
        <v>77</v>
      </c>
      <c r="F29" s="7" t="s">
        <v>103</v>
      </c>
      <c r="G29" s="6">
        <v>688.71</v>
      </c>
      <c r="H29" s="6">
        <v>825.41893500000015</v>
      </c>
      <c r="I29" s="6">
        <v>54617.97092895001</v>
      </c>
    </row>
    <row r="30" spans="1:9" ht="24.75">
      <c r="A30" s="6" t="s">
        <v>104</v>
      </c>
      <c r="B30" s="6" t="s">
        <v>105</v>
      </c>
      <c r="C30" s="6" t="s">
        <v>14</v>
      </c>
      <c r="D30" s="6" t="s">
        <v>106</v>
      </c>
      <c r="E30" s="6" t="s">
        <v>77</v>
      </c>
      <c r="F30" s="7" t="s">
        <v>107</v>
      </c>
      <c r="G30" s="6">
        <v>695.8</v>
      </c>
      <c r="H30" s="6">
        <v>833.91629999999998</v>
      </c>
      <c r="I30" s="6">
        <v>2276.5914990000001</v>
      </c>
    </row>
    <row r="31" spans="1:9">
      <c r="I31" s="2">
        <v>147732.83475510002</v>
      </c>
    </row>
  </sheetData>
  <mergeCells count="1">
    <mergeCell ref="A1:I2"/>
  </mergeCells>
  <hyperlinks>
    <hyperlink ref="A5" location="'14'!A1" display="14" xr:uid="{00000000-0004-0000-0000-000000000000}"/>
    <hyperlink ref="A6" location="'14.1'!A1" display="14.1" xr:uid="{00000000-0004-0000-0000-000001000000}"/>
    <hyperlink ref="F6" location="'14.1E'!A1" display="3,00" xr:uid="{00000000-0004-0000-0000-000002000000}"/>
    <hyperlink ref="A7" location="'14.2'!A1" display="14.2" xr:uid="{00000000-0004-0000-0000-000003000000}"/>
    <hyperlink ref="F7" location="'14.2E'!A1" display="3,00" xr:uid="{00000000-0004-0000-0000-000004000000}"/>
    <hyperlink ref="A8" location="'14.3'!A1" display="14.3" xr:uid="{00000000-0004-0000-0000-000005000000}"/>
    <hyperlink ref="F8" location="'14.3E'!A1" display="6,00" xr:uid="{00000000-0004-0000-0000-000006000000}"/>
    <hyperlink ref="A9" location="'14.4'!A1" display="14.4" xr:uid="{00000000-0004-0000-0000-000007000000}"/>
    <hyperlink ref="F9" location="'14.4E'!A1" display="6,00" xr:uid="{00000000-0004-0000-0000-000008000000}"/>
    <hyperlink ref="A10" location="'14.5'!A1" display="14.5" xr:uid="{00000000-0004-0000-0000-000009000000}"/>
    <hyperlink ref="F10" location="'14.5E'!A1" display="41,00" xr:uid="{00000000-0004-0000-0000-00000A000000}"/>
    <hyperlink ref="A11" location="'14.6'!A1" display="14.6" xr:uid="{00000000-0004-0000-0000-00000B000000}"/>
    <hyperlink ref="F11" location="'14.6E'!A1" display="41,00" xr:uid="{00000000-0004-0000-0000-00000C000000}"/>
    <hyperlink ref="A12" location="'14.7'!A1" display="14.7" xr:uid="{00000000-0004-0000-0000-00000D000000}"/>
    <hyperlink ref="F12" location="'14.7E'!A1" display="5,00" xr:uid="{00000000-0004-0000-0000-00000E000000}"/>
    <hyperlink ref="A13" location="'14.8'!A1" display="14.8" xr:uid="{00000000-0004-0000-0000-00000F000000}"/>
    <hyperlink ref="F13" location="'14.8E'!A1" display="5,00" xr:uid="{00000000-0004-0000-0000-000010000000}"/>
    <hyperlink ref="A14" location="'14.9'!A1" display="14.9" xr:uid="{00000000-0004-0000-0000-000011000000}"/>
    <hyperlink ref="F14" location="'14.9E'!A1" display="1,00" xr:uid="{00000000-0004-0000-0000-000012000000}"/>
    <hyperlink ref="A15" location="'14.10'!A1" display="14.10" xr:uid="{00000000-0004-0000-0000-000013000000}"/>
    <hyperlink ref="F15" location="'14.10E'!A1" display="1,00" xr:uid="{00000000-0004-0000-0000-000014000000}"/>
    <hyperlink ref="A16" location="'14.11'!A1" display="14.11" xr:uid="{00000000-0004-0000-0000-000015000000}"/>
    <hyperlink ref="F16" location="'14.11E'!A1" display="8,00" xr:uid="{00000000-0004-0000-0000-000016000000}"/>
    <hyperlink ref="A17" location="'14.12'!A1" display="14.12" xr:uid="{00000000-0004-0000-0000-000017000000}"/>
    <hyperlink ref="F17" location="'14.12E'!A1" display="8,00" xr:uid="{00000000-0004-0000-0000-000018000000}"/>
    <hyperlink ref="A18" location="'14.13'!A1" display="14.13" xr:uid="{00000000-0004-0000-0000-000019000000}"/>
    <hyperlink ref="F18" location="'14.13E'!A1" display="12,00" xr:uid="{00000000-0004-0000-0000-00001A000000}"/>
    <hyperlink ref="A19" location="'14.14'!A1" display="14.14" xr:uid="{00000000-0004-0000-0000-00001B000000}"/>
    <hyperlink ref="F19" location="'14.14E'!A1" display="1,00" xr:uid="{00000000-0004-0000-0000-00001C000000}"/>
    <hyperlink ref="A20" location="'14.15'!A1" display="14.15" xr:uid="{00000000-0004-0000-0000-00001D000000}"/>
    <hyperlink ref="F20" location="'14.15E'!A1" display="15,00" xr:uid="{00000000-0004-0000-0000-00001E000000}"/>
    <hyperlink ref="A21" location="'14.16'!A1" display="14.16" xr:uid="{00000000-0004-0000-0000-00001F000000}"/>
    <hyperlink ref="F21" location="'14.16E'!A1" display="1,00" xr:uid="{00000000-0004-0000-0000-000020000000}"/>
    <hyperlink ref="A22" location="'14.17'!A1" display="14.17" xr:uid="{00000000-0004-0000-0000-000021000000}"/>
    <hyperlink ref="F22" location="'14.17E'!A1" display="7,00" xr:uid="{00000000-0004-0000-0000-000022000000}"/>
    <hyperlink ref="A23" location="'14.18'!A1" display="14.18" xr:uid="{00000000-0004-0000-0000-000023000000}"/>
    <hyperlink ref="F23" location="'14.18E'!A1" display="3,50" xr:uid="{00000000-0004-0000-0000-000024000000}"/>
    <hyperlink ref="A24" location="'14.19'!A1" display="14.19" xr:uid="{00000000-0004-0000-0000-000025000000}"/>
    <hyperlink ref="F24" location="'14.19E'!A1" display="3,29" xr:uid="{00000000-0004-0000-0000-000026000000}"/>
    <hyperlink ref="A25" location="'14.20'!A1" display="14.20" xr:uid="{00000000-0004-0000-0000-000027000000}"/>
    <hyperlink ref="F25" location="'14.20E'!A1" display="11,13" xr:uid="{00000000-0004-0000-0000-000028000000}"/>
    <hyperlink ref="A26" location="'14.21'!A1" display="14.21" xr:uid="{00000000-0004-0000-0000-000029000000}"/>
    <hyperlink ref="F26" location="'14.21E'!A1" display="12,17" xr:uid="{00000000-0004-0000-0000-00002A000000}"/>
    <hyperlink ref="A27" location="'14.22'!A1" display="14.22" xr:uid="{00000000-0004-0000-0000-00002B000000}"/>
    <hyperlink ref="F27" location="'14.22E'!A1" display="16,00" xr:uid="{00000000-0004-0000-0000-00002C000000}"/>
    <hyperlink ref="A28" location="'14.23'!A1" display="14.23" xr:uid="{00000000-0004-0000-0000-00002D000000}"/>
    <hyperlink ref="F28" location="'14.23E'!A1" display="27,54" xr:uid="{00000000-0004-0000-0000-00002E000000}"/>
    <hyperlink ref="A29" location="'14.24'!A1" display="14.24" xr:uid="{00000000-0004-0000-0000-00002F000000}"/>
    <hyperlink ref="F29" location="'14.24E'!A1" display="66,17" xr:uid="{00000000-0004-0000-0000-000030000000}"/>
    <hyperlink ref="A30" location="'14.25'!A1" display="14.25" xr:uid="{00000000-0004-0000-0000-000031000000}"/>
    <hyperlink ref="F30" location="'14.25E'!A1" display="2,73" xr:uid="{00000000-0004-0000-0000-000032000000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39</v>
      </c>
      <c r="B2" s="6" t="s">
        <v>40</v>
      </c>
      <c r="C2" s="6" t="s">
        <v>14</v>
      </c>
      <c r="D2" s="6" t="s">
        <v>41</v>
      </c>
      <c r="E2" s="6" t="s">
        <v>16</v>
      </c>
      <c r="F2" s="6" t="s">
        <v>137</v>
      </c>
      <c r="G2" s="6">
        <v>290.14999999999998</v>
      </c>
      <c r="H2" s="6">
        <v>347.744775</v>
      </c>
      <c r="I2" s="6">
        <v>1738.7238750000001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5</v>
      </c>
      <c r="D8" s="11" t="s">
        <v>129</v>
      </c>
      <c r="E8" s="11">
        <v>5</v>
      </c>
    </row>
    <row r="9" spans="1:9">
      <c r="A9" s="11" t="s">
        <v>115</v>
      </c>
      <c r="B9" s="11" t="s">
        <v>115</v>
      </c>
      <c r="C9" s="11">
        <f>SUBTOTAL(109,Criteria_Summary14.8[Elementos])</f>
        <v>5</v>
      </c>
      <c r="D9" s="11" t="s">
        <v>115</v>
      </c>
      <c r="E9" s="11">
        <f>SUBTOTAL(109,Criteria_Summary14.8[Total])</f>
        <v>5</v>
      </c>
    </row>
    <row r="10" spans="1:9">
      <c r="A10" s="12" t="s">
        <v>116</v>
      </c>
      <c r="B10" s="12">
        <v>0</v>
      </c>
      <c r="C10" s="13"/>
      <c r="D10" s="13"/>
      <c r="E10" s="12">
        <v>5</v>
      </c>
    </row>
    <row r="13" spans="1:9">
      <c r="A13" s="18" t="s">
        <v>129</v>
      </c>
      <c r="B13" s="18" t="s">
        <v>129</v>
      </c>
      <c r="C13" s="18" t="s">
        <v>129</v>
      </c>
      <c r="D13" s="18" t="s">
        <v>129</v>
      </c>
      <c r="E13" s="18" t="s">
        <v>129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5</v>
      </c>
      <c r="C16" s="21" t="s">
        <v>130</v>
      </c>
      <c r="D16" s="21" t="s">
        <v>130</v>
      </c>
      <c r="E16" s="11">
        <v>5</v>
      </c>
    </row>
    <row r="18" spans="1:5">
      <c r="A18" s="22" t="s">
        <v>119</v>
      </c>
      <c r="B18" s="22" t="s">
        <v>119</v>
      </c>
      <c r="C18" s="22" t="s">
        <v>119</v>
      </c>
      <c r="D18" s="22" t="s">
        <v>119</v>
      </c>
      <c r="E18" s="22" t="s">
        <v>119</v>
      </c>
    </row>
    <row r="19" spans="1:5">
      <c r="A19" s="20" t="s">
        <v>120</v>
      </c>
      <c r="B19" s="20" t="s">
        <v>120</v>
      </c>
      <c r="C19" s="20" t="s">
        <v>120</v>
      </c>
      <c r="D19" s="14" t="s">
        <v>121</v>
      </c>
      <c r="E19" s="14"/>
    </row>
    <row r="20" spans="1:5">
      <c r="A20" s="11"/>
      <c r="B20" s="11"/>
      <c r="C20" s="11"/>
      <c r="D20" s="11" t="s">
        <v>122</v>
      </c>
      <c r="E20" s="11" t="s">
        <v>123</v>
      </c>
    </row>
    <row r="22" spans="1:5">
      <c r="A22" s="22" t="s">
        <v>124</v>
      </c>
      <c r="B22" s="22" t="s">
        <v>124</v>
      </c>
      <c r="C22" s="22" t="s">
        <v>124</v>
      </c>
      <c r="D22" s="22" t="s">
        <v>124</v>
      </c>
      <c r="E22" s="22" t="s">
        <v>124</v>
      </c>
    </row>
    <row r="23" spans="1:5">
      <c r="A23" s="20" t="s">
        <v>125</v>
      </c>
      <c r="B23" s="14"/>
      <c r="C23" s="14"/>
      <c r="D23" s="14" t="s">
        <v>110</v>
      </c>
      <c r="E23" s="14"/>
    </row>
    <row r="24" spans="1:5">
      <c r="A24" s="21" t="s">
        <v>138</v>
      </c>
      <c r="B24" s="21" t="s">
        <v>138</v>
      </c>
      <c r="C24" s="21" t="s">
        <v>138</v>
      </c>
      <c r="D24" s="11" t="s">
        <v>139</v>
      </c>
      <c r="E24" s="11" t="s">
        <v>123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4'!A1" display="14.8" xr:uid="{00000000-0004-0000-0900-000000000000}"/>
    <hyperlink ref="F2" location="'14.8E'!A1" display="5" xr:uid="{00000000-0004-0000-0900-000001000000}"/>
    <hyperlink ref="E10" location="'14.8E'!A1" display="'14.8E'!A1" xr:uid="{00000000-0004-0000-0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42</v>
      </c>
      <c r="B2" s="6" t="s">
        <v>43</v>
      </c>
      <c r="C2" s="6" t="s">
        <v>14</v>
      </c>
      <c r="D2" s="6" t="s">
        <v>44</v>
      </c>
      <c r="E2" s="6" t="s">
        <v>16</v>
      </c>
      <c r="F2" s="6" t="s">
        <v>140</v>
      </c>
      <c r="G2" s="6">
        <v>178.47</v>
      </c>
      <c r="H2" s="6">
        <v>213.89629500000001</v>
      </c>
      <c r="I2" s="6">
        <v>213.89629500000001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1</v>
      </c>
      <c r="D8" s="11" t="s">
        <v>114</v>
      </c>
      <c r="E8" s="11">
        <v>1</v>
      </c>
    </row>
    <row r="9" spans="1:9">
      <c r="A9" s="11" t="s">
        <v>115</v>
      </c>
      <c r="B9" s="11" t="s">
        <v>115</v>
      </c>
      <c r="C9" s="11">
        <f>SUBTOTAL(109,Criteria_Summary14.9[Elementos])</f>
        <v>1</v>
      </c>
      <c r="D9" s="11" t="s">
        <v>115</v>
      </c>
      <c r="E9" s="11">
        <f>SUBTOTAL(109,Criteria_Summary14.9[Total])</f>
        <v>1</v>
      </c>
    </row>
    <row r="10" spans="1:9">
      <c r="A10" s="12" t="s">
        <v>116</v>
      </c>
      <c r="B10" s="12">
        <v>0</v>
      </c>
      <c r="C10" s="13"/>
      <c r="D10" s="13"/>
      <c r="E10" s="12">
        <v>1</v>
      </c>
    </row>
    <row r="13" spans="1:9">
      <c r="A13" s="18" t="s">
        <v>114</v>
      </c>
      <c r="B13" s="18" t="s">
        <v>114</v>
      </c>
      <c r="C13" s="18" t="s">
        <v>114</v>
      </c>
      <c r="D13" s="18" t="s">
        <v>114</v>
      </c>
      <c r="E13" s="18" t="s">
        <v>114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1</v>
      </c>
      <c r="C16" s="21" t="s">
        <v>118</v>
      </c>
      <c r="D16" s="21" t="s">
        <v>118</v>
      </c>
      <c r="E16" s="11">
        <v>1</v>
      </c>
    </row>
    <row r="18" spans="1:5">
      <c r="A18" s="22" t="s">
        <v>124</v>
      </c>
      <c r="B18" s="22" t="s">
        <v>124</v>
      </c>
      <c r="C18" s="22" t="s">
        <v>124</v>
      </c>
      <c r="D18" s="22" t="s">
        <v>124</v>
      </c>
      <c r="E18" s="22" t="s">
        <v>124</v>
      </c>
    </row>
    <row r="19" spans="1:5">
      <c r="A19" s="20" t="s">
        <v>125</v>
      </c>
      <c r="B19" s="14"/>
      <c r="C19" s="14"/>
      <c r="D19" s="14" t="s">
        <v>110</v>
      </c>
      <c r="E19" s="14"/>
    </row>
    <row r="20" spans="1:5">
      <c r="A20" s="21" t="s">
        <v>141</v>
      </c>
      <c r="B20" s="21" t="s">
        <v>141</v>
      </c>
      <c r="C20" s="21" t="s">
        <v>141</v>
      </c>
      <c r="D20" s="11" t="s">
        <v>135</v>
      </c>
      <c r="E20" s="11" t="s">
        <v>123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4'!A1" display="14.9" xr:uid="{00000000-0004-0000-0A00-000000000000}"/>
    <hyperlink ref="F2" location="'14.9E'!A1" display="1" xr:uid="{00000000-0004-0000-0A00-000001000000}"/>
    <hyperlink ref="E10" location="'14.9E'!A1" display="'14.9E'!A1" xr:uid="{00000000-0004-0000-0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46</v>
      </c>
      <c r="B2" s="6" t="s">
        <v>47</v>
      </c>
      <c r="C2" s="6" t="s">
        <v>14</v>
      </c>
      <c r="D2" s="6" t="s">
        <v>48</v>
      </c>
      <c r="E2" s="6" t="s">
        <v>16</v>
      </c>
      <c r="F2" s="6" t="s">
        <v>140</v>
      </c>
      <c r="G2" s="6">
        <v>766.33</v>
      </c>
      <c r="H2" s="6">
        <v>918.44650500000012</v>
      </c>
      <c r="I2" s="6">
        <v>918.44650500000012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1</v>
      </c>
      <c r="D8" s="11" t="s">
        <v>142</v>
      </c>
      <c r="E8" s="11">
        <v>1</v>
      </c>
    </row>
    <row r="9" spans="1:9">
      <c r="A9" s="11" t="s">
        <v>115</v>
      </c>
      <c r="B9" s="11" t="s">
        <v>115</v>
      </c>
      <c r="C9" s="11">
        <f>SUBTOTAL(109,Criteria_Summary14.10[Elementos])</f>
        <v>1</v>
      </c>
      <c r="D9" s="11" t="s">
        <v>115</v>
      </c>
      <c r="E9" s="11">
        <f>SUBTOTAL(109,Criteria_Summary14.10[Total])</f>
        <v>1</v>
      </c>
    </row>
    <row r="10" spans="1:9">
      <c r="A10" s="12" t="s">
        <v>116</v>
      </c>
      <c r="B10" s="12">
        <v>0</v>
      </c>
      <c r="C10" s="13"/>
      <c r="D10" s="13"/>
      <c r="E10" s="12">
        <v>1</v>
      </c>
    </row>
    <row r="13" spans="1:9">
      <c r="A13" s="18" t="s">
        <v>142</v>
      </c>
      <c r="B13" s="18" t="s">
        <v>142</v>
      </c>
      <c r="C13" s="18" t="s">
        <v>142</v>
      </c>
      <c r="D13" s="18" t="s">
        <v>142</v>
      </c>
      <c r="E13" s="18" t="s">
        <v>142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1</v>
      </c>
      <c r="C16" s="21" t="s">
        <v>143</v>
      </c>
      <c r="D16" s="21" t="s">
        <v>143</v>
      </c>
      <c r="E16" s="11">
        <v>1</v>
      </c>
    </row>
    <row r="18" spans="1:5">
      <c r="A18" s="22" t="s">
        <v>124</v>
      </c>
      <c r="B18" s="22" t="s">
        <v>124</v>
      </c>
      <c r="C18" s="22" t="s">
        <v>124</v>
      </c>
      <c r="D18" s="22" t="s">
        <v>124</v>
      </c>
      <c r="E18" s="22" t="s">
        <v>124</v>
      </c>
    </row>
    <row r="19" spans="1:5">
      <c r="A19" s="20" t="s">
        <v>125</v>
      </c>
      <c r="B19" s="14"/>
      <c r="C19" s="14"/>
      <c r="D19" s="14" t="s">
        <v>110</v>
      </c>
      <c r="E19" s="14"/>
    </row>
    <row r="20" spans="1:5">
      <c r="A20" s="21" t="s">
        <v>144</v>
      </c>
      <c r="B20" s="21" t="s">
        <v>144</v>
      </c>
      <c r="C20" s="21" t="s">
        <v>144</v>
      </c>
      <c r="D20" s="11" t="s">
        <v>145</v>
      </c>
      <c r="E20" s="11" t="s">
        <v>123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4'!A1" display="14.10" xr:uid="{00000000-0004-0000-0B00-000000000000}"/>
    <hyperlink ref="F2" location="'14.10E'!A1" display="1" xr:uid="{00000000-0004-0000-0B00-000001000000}"/>
    <hyperlink ref="E10" location="'14.10E'!A1" display="'14.10E'!A1" xr:uid="{00000000-0004-0000-0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49</v>
      </c>
      <c r="B2" s="6" t="s">
        <v>50</v>
      </c>
      <c r="C2" s="6" t="s">
        <v>14</v>
      </c>
      <c r="D2" s="6" t="s">
        <v>51</v>
      </c>
      <c r="E2" s="6" t="s">
        <v>16</v>
      </c>
      <c r="F2" s="6" t="s">
        <v>146</v>
      </c>
      <c r="G2" s="6">
        <v>127.87</v>
      </c>
      <c r="H2" s="6">
        <v>153.25219500000003</v>
      </c>
      <c r="I2" s="6">
        <v>1226.0175600000002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8</v>
      </c>
      <c r="D8" s="11" t="s">
        <v>142</v>
      </c>
      <c r="E8" s="11">
        <v>8</v>
      </c>
    </row>
    <row r="9" spans="1:9">
      <c r="A9" s="11" t="s">
        <v>115</v>
      </c>
      <c r="B9" s="11" t="s">
        <v>115</v>
      </c>
      <c r="C9" s="11">
        <f>SUBTOTAL(109,Criteria_Summary14.11[Elementos])</f>
        <v>8</v>
      </c>
      <c r="D9" s="11" t="s">
        <v>115</v>
      </c>
      <c r="E9" s="11">
        <f>SUBTOTAL(109,Criteria_Summary14.11[Total])</f>
        <v>8</v>
      </c>
    </row>
    <row r="10" spans="1:9">
      <c r="A10" s="12" t="s">
        <v>116</v>
      </c>
      <c r="B10" s="12">
        <v>0</v>
      </c>
      <c r="C10" s="13"/>
      <c r="D10" s="13"/>
      <c r="E10" s="12">
        <v>8</v>
      </c>
    </row>
    <row r="13" spans="1:9">
      <c r="A13" s="18" t="s">
        <v>142</v>
      </c>
      <c r="B13" s="18" t="s">
        <v>142</v>
      </c>
      <c r="C13" s="18" t="s">
        <v>142</v>
      </c>
      <c r="D13" s="18" t="s">
        <v>142</v>
      </c>
      <c r="E13" s="18" t="s">
        <v>142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8</v>
      </c>
      <c r="C16" s="21" t="s">
        <v>143</v>
      </c>
      <c r="D16" s="21" t="s">
        <v>143</v>
      </c>
      <c r="E16" s="11">
        <v>8</v>
      </c>
    </row>
    <row r="18" spans="1:5">
      <c r="A18" s="22" t="s">
        <v>124</v>
      </c>
      <c r="B18" s="22" t="s">
        <v>124</v>
      </c>
      <c r="C18" s="22" t="s">
        <v>124</v>
      </c>
      <c r="D18" s="22" t="s">
        <v>124</v>
      </c>
      <c r="E18" s="22" t="s">
        <v>124</v>
      </c>
    </row>
    <row r="19" spans="1:5">
      <c r="A19" s="20" t="s">
        <v>125</v>
      </c>
      <c r="B19" s="14"/>
      <c r="C19" s="14"/>
      <c r="D19" s="14" t="s">
        <v>110</v>
      </c>
      <c r="E19" s="14"/>
    </row>
    <row r="20" spans="1:5">
      <c r="A20" s="21" t="s">
        <v>147</v>
      </c>
      <c r="B20" s="21" t="s">
        <v>147</v>
      </c>
      <c r="C20" s="21" t="s">
        <v>147</v>
      </c>
      <c r="D20" s="11" t="s">
        <v>148</v>
      </c>
      <c r="E20" s="11" t="s">
        <v>123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4'!A1" display="14.11" xr:uid="{00000000-0004-0000-0C00-000000000000}"/>
    <hyperlink ref="F2" location="'14.11E'!A1" display="8" xr:uid="{00000000-0004-0000-0C00-000001000000}"/>
    <hyperlink ref="E10" location="'14.11E'!A1" display="'14.11E'!A1" xr:uid="{00000000-0004-0000-0C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53</v>
      </c>
      <c r="B2" s="6" t="s">
        <v>54</v>
      </c>
      <c r="C2" s="6" t="s">
        <v>14</v>
      </c>
      <c r="D2" s="6" t="s">
        <v>55</v>
      </c>
      <c r="E2" s="6" t="s">
        <v>16</v>
      </c>
      <c r="F2" s="6" t="s">
        <v>146</v>
      </c>
      <c r="G2" s="6">
        <v>156.46</v>
      </c>
      <c r="H2" s="6">
        <v>187.51731000000004</v>
      </c>
      <c r="I2" s="6">
        <v>1500.1384800000003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8</v>
      </c>
      <c r="D8" s="11" t="s">
        <v>142</v>
      </c>
      <c r="E8" s="11">
        <v>8</v>
      </c>
    </row>
    <row r="9" spans="1:9">
      <c r="A9" s="11" t="s">
        <v>115</v>
      </c>
      <c r="B9" s="11" t="s">
        <v>115</v>
      </c>
      <c r="C9" s="11">
        <f>SUBTOTAL(109,Criteria_Summary14.12[Elementos])</f>
        <v>8</v>
      </c>
      <c r="D9" s="11" t="s">
        <v>115</v>
      </c>
      <c r="E9" s="11">
        <f>SUBTOTAL(109,Criteria_Summary14.12[Total])</f>
        <v>8</v>
      </c>
    </row>
    <row r="10" spans="1:9">
      <c r="A10" s="12" t="s">
        <v>116</v>
      </c>
      <c r="B10" s="12">
        <v>0</v>
      </c>
      <c r="C10" s="13"/>
      <c r="D10" s="13"/>
      <c r="E10" s="12">
        <v>8</v>
      </c>
    </row>
    <row r="13" spans="1:9">
      <c r="A13" s="18" t="s">
        <v>142</v>
      </c>
      <c r="B13" s="18" t="s">
        <v>142</v>
      </c>
      <c r="C13" s="18" t="s">
        <v>142</v>
      </c>
      <c r="D13" s="18" t="s">
        <v>142</v>
      </c>
      <c r="E13" s="18" t="s">
        <v>142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8</v>
      </c>
      <c r="C16" s="21" t="s">
        <v>143</v>
      </c>
      <c r="D16" s="21" t="s">
        <v>143</v>
      </c>
      <c r="E16" s="11">
        <v>8</v>
      </c>
    </row>
    <row r="18" spans="1:5">
      <c r="A18" s="22" t="s">
        <v>119</v>
      </c>
      <c r="B18" s="22" t="s">
        <v>119</v>
      </c>
      <c r="C18" s="22" t="s">
        <v>119</v>
      </c>
      <c r="D18" s="22" t="s">
        <v>119</v>
      </c>
      <c r="E18" s="22" t="s">
        <v>119</v>
      </c>
    </row>
    <row r="19" spans="1:5">
      <c r="A19" s="20" t="s">
        <v>120</v>
      </c>
      <c r="B19" s="20" t="s">
        <v>120</v>
      </c>
      <c r="C19" s="20" t="s">
        <v>120</v>
      </c>
      <c r="D19" s="14" t="s">
        <v>121</v>
      </c>
      <c r="E19" s="14"/>
    </row>
    <row r="20" spans="1:5">
      <c r="A20" s="11"/>
      <c r="B20" s="11"/>
      <c r="C20" s="11"/>
      <c r="D20" s="11" t="s">
        <v>122</v>
      </c>
      <c r="E20" s="11" t="s">
        <v>123</v>
      </c>
    </row>
    <row r="22" spans="1:5">
      <c r="A22" s="22" t="s">
        <v>124</v>
      </c>
      <c r="B22" s="22" t="s">
        <v>124</v>
      </c>
      <c r="C22" s="22" t="s">
        <v>124</v>
      </c>
      <c r="D22" s="22" t="s">
        <v>124</v>
      </c>
      <c r="E22" s="22" t="s">
        <v>124</v>
      </c>
    </row>
    <row r="23" spans="1:5">
      <c r="A23" s="20" t="s">
        <v>125</v>
      </c>
      <c r="B23" s="14"/>
      <c r="C23" s="14"/>
      <c r="D23" s="14" t="s">
        <v>110</v>
      </c>
      <c r="E23" s="14"/>
    </row>
    <row r="24" spans="1:5">
      <c r="A24" s="21" t="s">
        <v>147</v>
      </c>
      <c r="B24" s="21" t="s">
        <v>147</v>
      </c>
      <c r="C24" s="21" t="s">
        <v>147</v>
      </c>
      <c r="D24" s="11" t="s">
        <v>148</v>
      </c>
      <c r="E24" s="11" t="s">
        <v>123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4'!A1" display="14.12" xr:uid="{00000000-0004-0000-0D00-000000000000}"/>
    <hyperlink ref="F2" location="'14.12E'!A1" display="8" xr:uid="{00000000-0004-0000-0D00-000001000000}"/>
    <hyperlink ref="E10" location="'14.12E'!A1" display="'14.12E'!A1" xr:uid="{00000000-0004-0000-0D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56</v>
      </c>
      <c r="B2" s="6" t="s">
        <v>57</v>
      </c>
      <c r="C2" s="6" t="s">
        <v>14</v>
      </c>
      <c r="D2" s="6" t="s">
        <v>58</v>
      </c>
      <c r="E2" s="6" t="s">
        <v>16</v>
      </c>
      <c r="F2" s="6" t="s">
        <v>149</v>
      </c>
      <c r="G2" s="6">
        <v>163.55000000000001</v>
      </c>
      <c r="H2" s="6">
        <v>196.01467500000004</v>
      </c>
      <c r="I2" s="6">
        <v>2352.1761000000006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12</v>
      </c>
      <c r="D8" s="11" t="s">
        <v>142</v>
      </c>
      <c r="E8" s="11">
        <v>12</v>
      </c>
    </row>
    <row r="9" spans="1:9">
      <c r="A9" s="11" t="s">
        <v>115</v>
      </c>
      <c r="B9" s="11" t="s">
        <v>115</v>
      </c>
      <c r="C9" s="11">
        <f>SUBTOTAL(109,Criteria_Summary14.13[Elementos])</f>
        <v>12</v>
      </c>
      <c r="D9" s="11" t="s">
        <v>115</v>
      </c>
      <c r="E9" s="11">
        <f>SUBTOTAL(109,Criteria_Summary14.13[Total])</f>
        <v>12</v>
      </c>
    </row>
    <row r="10" spans="1:9">
      <c r="A10" s="12" t="s">
        <v>116</v>
      </c>
      <c r="B10" s="12">
        <v>0</v>
      </c>
      <c r="C10" s="13"/>
      <c r="D10" s="13"/>
      <c r="E10" s="12">
        <v>12</v>
      </c>
    </row>
    <row r="13" spans="1:9">
      <c r="A13" s="18" t="s">
        <v>142</v>
      </c>
      <c r="B13" s="18" t="s">
        <v>142</v>
      </c>
      <c r="C13" s="18" t="s">
        <v>142</v>
      </c>
      <c r="D13" s="18" t="s">
        <v>142</v>
      </c>
      <c r="E13" s="18" t="s">
        <v>142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12</v>
      </c>
      <c r="C16" s="21" t="s">
        <v>143</v>
      </c>
      <c r="D16" s="21" t="s">
        <v>143</v>
      </c>
      <c r="E16" s="11">
        <v>12</v>
      </c>
    </row>
    <row r="18" spans="1:5">
      <c r="A18" s="22" t="s">
        <v>124</v>
      </c>
      <c r="B18" s="22" t="s">
        <v>124</v>
      </c>
      <c r="C18" s="22" t="s">
        <v>124</v>
      </c>
      <c r="D18" s="22" t="s">
        <v>124</v>
      </c>
      <c r="E18" s="22" t="s">
        <v>124</v>
      </c>
    </row>
    <row r="19" spans="1:5">
      <c r="A19" s="20" t="s">
        <v>125</v>
      </c>
      <c r="B19" s="14"/>
      <c r="C19" s="14"/>
      <c r="D19" s="14" t="s">
        <v>110</v>
      </c>
      <c r="E19" s="14"/>
    </row>
    <row r="20" spans="1:5">
      <c r="A20" s="21" t="s">
        <v>147</v>
      </c>
      <c r="B20" s="21" t="s">
        <v>147</v>
      </c>
      <c r="C20" s="21" t="s">
        <v>147</v>
      </c>
      <c r="D20" s="11" t="s">
        <v>150</v>
      </c>
      <c r="E20" s="11" t="s">
        <v>123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4'!A1" display="14.13" xr:uid="{00000000-0004-0000-0E00-000000000000}"/>
    <hyperlink ref="F2" location="'14.13E'!A1" display="12" xr:uid="{00000000-0004-0000-0E00-000001000000}"/>
    <hyperlink ref="E10" location="'14.13E'!A1" display="'14.13E'!A1" xr:uid="{00000000-0004-0000-0E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60</v>
      </c>
      <c r="B2" s="6" t="s">
        <v>61</v>
      </c>
      <c r="C2" s="6" t="s">
        <v>14</v>
      </c>
      <c r="D2" s="6" t="s">
        <v>62</v>
      </c>
      <c r="E2" s="6" t="s">
        <v>16</v>
      </c>
      <c r="F2" s="6" t="s">
        <v>140</v>
      </c>
      <c r="G2" s="6">
        <v>1774.92</v>
      </c>
      <c r="H2" s="6">
        <v>2127.2416200000002</v>
      </c>
      <c r="I2" s="6">
        <v>2127.2416200000002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1</v>
      </c>
      <c r="D8" s="11" t="s">
        <v>129</v>
      </c>
      <c r="E8" s="11">
        <v>1</v>
      </c>
    </row>
    <row r="9" spans="1:9">
      <c r="A9" s="11" t="s">
        <v>115</v>
      </c>
      <c r="B9" s="11" t="s">
        <v>115</v>
      </c>
      <c r="C9" s="11">
        <f>SUBTOTAL(109,Criteria_Summary14.14[Elementos])</f>
        <v>1</v>
      </c>
      <c r="D9" s="11" t="s">
        <v>115</v>
      </c>
      <c r="E9" s="11">
        <f>SUBTOTAL(109,Criteria_Summary14.14[Total])</f>
        <v>1</v>
      </c>
    </row>
    <row r="10" spans="1:9">
      <c r="A10" s="12" t="s">
        <v>116</v>
      </c>
      <c r="B10" s="12">
        <v>0</v>
      </c>
      <c r="C10" s="13"/>
      <c r="D10" s="13"/>
      <c r="E10" s="12">
        <v>1</v>
      </c>
    </row>
    <row r="13" spans="1:9">
      <c r="A13" s="18" t="s">
        <v>129</v>
      </c>
      <c r="B13" s="18" t="s">
        <v>129</v>
      </c>
      <c r="C13" s="18" t="s">
        <v>129</v>
      </c>
      <c r="D13" s="18" t="s">
        <v>129</v>
      </c>
      <c r="E13" s="18" t="s">
        <v>129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1</v>
      </c>
      <c r="C16" s="21" t="s">
        <v>130</v>
      </c>
      <c r="D16" s="21" t="s">
        <v>130</v>
      </c>
      <c r="E16" s="11">
        <v>1</v>
      </c>
    </row>
    <row r="18" spans="1:5">
      <c r="A18" s="22" t="s">
        <v>124</v>
      </c>
      <c r="B18" s="22" t="s">
        <v>124</v>
      </c>
      <c r="C18" s="22" t="s">
        <v>124</v>
      </c>
      <c r="D18" s="22" t="s">
        <v>124</v>
      </c>
      <c r="E18" s="22" t="s">
        <v>124</v>
      </c>
    </row>
    <row r="19" spans="1:5">
      <c r="A19" s="20" t="s">
        <v>125</v>
      </c>
      <c r="B19" s="14"/>
      <c r="C19" s="14"/>
      <c r="D19" s="14" t="s">
        <v>110</v>
      </c>
      <c r="E19" s="14"/>
    </row>
    <row r="20" spans="1:5">
      <c r="A20" s="21" t="s">
        <v>151</v>
      </c>
      <c r="B20" s="21" t="s">
        <v>151</v>
      </c>
      <c r="C20" s="21" t="s">
        <v>151</v>
      </c>
      <c r="D20" s="11" t="s">
        <v>145</v>
      </c>
      <c r="E20" s="11" t="s">
        <v>123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4'!A1" display="14.14" xr:uid="{00000000-0004-0000-0F00-000000000000}"/>
    <hyperlink ref="F2" location="'14.14E'!A1" display="1" xr:uid="{00000000-0004-0000-0F00-000001000000}"/>
    <hyperlink ref="E10" location="'14.14E'!A1" display="'14.14E'!A1" xr:uid="{00000000-0004-0000-0F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63</v>
      </c>
      <c r="B2" s="6" t="s">
        <v>64</v>
      </c>
      <c r="C2" s="6" t="s">
        <v>14</v>
      </c>
      <c r="D2" s="6" t="s">
        <v>65</v>
      </c>
      <c r="E2" s="6" t="s">
        <v>16</v>
      </c>
      <c r="F2" s="6" t="s">
        <v>152</v>
      </c>
      <c r="G2" s="6">
        <v>983.55</v>
      </c>
      <c r="H2" s="6">
        <v>1178.7846750000001</v>
      </c>
      <c r="I2" s="6">
        <v>17681.770125000003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15</v>
      </c>
      <c r="D8" s="11" t="s">
        <v>114</v>
      </c>
      <c r="E8" s="11">
        <v>15</v>
      </c>
    </row>
    <row r="9" spans="1:9">
      <c r="A9" s="11" t="s">
        <v>115</v>
      </c>
      <c r="B9" s="11" t="s">
        <v>115</v>
      </c>
      <c r="C9" s="11">
        <f>SUBTOTAL(109,Criteria_Summary14.15[Elementos])</f>
        <v>15</v>
      </c>
      <c r="D9" s="11" t="s">
        <v>115</v>
      </c>
      <c r="E9" s="11">
        <f>SUBTOTAL(109,Criteria_Summary14.15[Total])</f>
        <v>15</v>
      </c>
    </row>
    <row r="10" spans="1:9">
      <c r="A10" s="12" t="s">
        <v>116</v>
      </c>
      <c r="B10" s="12">
        <v>0</v>
      </c>
      <c r="C10" s="13"/>
      <c r="D10" s="13"/>
      <c r="E10" s="12">
        <v>15</v>
      </c>
    </row>
    <row r="13" spans="1:9">
      <c r="A13" s="18" t="s">
        <v>114</v>
      </c>
      <c r="B13" s="18" t="s">
        <v>114</v>
      </c>
      <c r="C13" s="18" t="s">
        <v>114</v>
      </c>
      <c r="D13" s="18" t="s">
        <v>114</v>
      </c>
      <c r="E13" s="18" t="s">
        <v>114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15</v>
      </c>
      <c r="C16" s="21" t="s">
        <v>118</v>
      </c>
      <c r="D16" s="21" t="s">
        <v>118</v>
      </c>
      <c r="E16" s="11">
        <v>15</v>
      </c>
    </row>
    <row r="18" spans="1:5">
      <c r="A18" s="22" t="s">
        <v>119</v>
      </c>
      <c r="B18" s="22" t="s">
        <v>119</v>
      </c>
      <c r="C18" s="22" t="s">
        <v>119</v>
      </c>
      <c r="D18" s="22" t="s">
        <v>119</v>
      </c>
      <c r="E18" s="22" t="s">
        <v>119</v>
      </c>
    </row>
    <row r="19" spans="1:5">
      <c r="A19" s="20" t="s">
        <v>120</v>
      </c>
      <c r="B19" s="20" t="s">
        <v>120</v>
      </c>
      <c r="C19" s="20" t="s">
        <v>120</v>
      </c>
      <c r="D19" s="14" t="s">
        <v>121</v>
      </c>
      <c r="E19" s="14"/>
    </row>
    <row r="20" spans="1:5">
      <c r="A20" s="11"/>
      <c r="B20" s="11"/>
      <c r="C20" s="11"/>
      <c r="D20" s="11" t="s">
        <v>122</v>
      </c>
      <c r="E20" s="11" t="s">
        <v>123</v>
      </c>
    </row>
    <row r="22" spans="1:5">
      <c r="A22" s="22" t="s">
        <v>124</v>
      </c>
      <c r="B22" s="22" t="s">
        <v>124</v>
      </c>
      <c r="C22" s="22" t="s">
        <v>124</v>
      </c>
      <c r="D22" s="22" t="s">
        <v>124</v>
      </c>
      <c r="E22" s="22" t="s">
        <v>124</v>
      </c>
    </row>
    <row r="23" spans="1:5">
      <c r="A23" s="20" t="s">
        <v>125</v>
      </c>
      <c r="B23" s="14"/>
      <c r="C23" s="14"/>
      <c r="D23" s="14" t="s">
        <v>110</v>
      </c>
      <c r="E23" s="14"/>
    </row>
    <row r="24" spans="1:5">
      <c r="A24" s="21" t="s">
        <v>153</v>
      </c>
      <c r="B24" s="21" t="s">
        <v>153</v>
      </c>
      <c r="C24" s="21" t="s">
        <v>153</v>
      </c>
      <c r="D24" s="11" t="s">
        <v>153</v>
      </c>
      <c r="E24" s="11" t="s">
        <v>123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4'!A1" display="14.15" xr:uid="{00000000-0004-0000-1000-000000000000}"/>
    <hyperlink ref="F2" location="'14.15E'!A1" display="15" xr:uid="{00000000-0004-0000-1000-000001000000}"/>
    <hyperlink ref="E10" location="'14.15E'!A1" display="'14.15E'!A1" xr:uid="{00000000-0004-0000-10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67</v>
      </c>
      <c r="B2" s="6" t="s">
        <v>68</v>
      </c>
      <c r="C2" s="6" t="s">
        <v>14</v>
      </c>
      <c r="D2" s="6" t="s">
        <v>69</v>
      </c>
      <c r="E2" s="6" t="s">
        <v>16</v>
      </c>
      <c r="F2" s="6" t="s">
        <v>140</v>
      </c>
      <c r="G2" s="6">
        <v>252.25</v>
      </c>
      <c r="H2" s="6">
        <v>302.32162500000004</v>
      </c>
      <c r="I2" s="6">
        <v>302.32162500000004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1</v>
      </c>
      <c r="D8" s="11" t="s">
        <v>154</v>
      </c>
      <c r="E8" s="11">
        <v>1</v>
      </c>
    </row>
    <row r="9" spans="1:9">
      <c r="A9" s="11" t="s">
        <v>115</v>
      </c>
      <c r="B9" s="11" t="s">
        <v>115</v>
      </c>
      <c r="C9" s="11">
        <f>SUBTOTAL(109,Criteria_Summary14.16[Elementos])</f>
        <v>1</v>
      </c>
      <c r="D9" s="11" t="s">
        <v>115</v>
      </c>
      <c r="E9" s="11">
        <f>SUBTOTAL(109,Criteria_Summary14.16[Total])</f>
        <v>1</v>
      </c>
    </row>
    <row r="10" spans="1:9" ht="30">
      <c r="A10" s="12" t="s">
        <v>155</v>
      </c>
      <c r="B10" s="12">
        <v>0</v>
      </c>
      <c r="C10" s="13"/>
      <c r="D10" s="13"/>
      <c r="E10" s="12">
        <v>1</v>
      </c>
    </row>
    <row r="13" spans="1:9">
      <c r="A13" s="18" t="s">
        <v>154</v>
      </c>
      <c r="B13" s="18" t="s">
        <v>154</v>
      </c>
      <c r="C13" s="18" t="s">
        <v>154</v>
      </c>
      <c r="D13" s="18" t="s">
        <v>154</v>
      </c>
      <c r="E13" s="18" t="s">
        <v>154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1</v>
      </c>
      <c r="C16" s="21" t="s">
        <v>118</v>
      </c>
      <c r="D16" s="21" t="s">
        <v>118</v>
      </c>
      <c r="E16" s="11">
        <v>1</v>
      </c>
    </row>
    <row r="18" spans="1:5">
      <c r="A18" s="22" t="s">
        <v>119</v>
      </c>
      <c r="B18" s="22" t="s">
        <v>119</v>
      </c>
      <c r="C18" s="22" t="s">
        <v>119</v>
      </c>
      <c r="D18" s="22" t="s">
        <v>119</v>
      </c>
      <c r="E18" s="22" t="s">
        <v>119</v>
      </c>
    </row>
    <row r="19" spans="1:5">
      <c r="A19" s="20" t="s">
        <v>120</v>
      </c>
      <c r="B19" s="20" t="s">
        <v>120</v>
      </c>
      <c r="C19" s="20" t="s">
        <v>120</v>
      </c>
      <c r="D19" s="14" t="s">
        <v>121</v>
      </c>
      <c r="E19" s="14"/>
    </row>
    <row r="20" spans="1:5">
      <c r="A20" s="11"/>
      <c r="B20" s="11"/>
      <c r="C20" s="11"/>
      <c r="D20" s="11" t="s">
        <v>122</v>
      </c>
      <c r="E20" s="11" t="s">
        <v>123</v>
      </c>
    </row>
    <row r="22" spans="1:5">
      <c r="A22" s="22" t="s">
        <v>124</v>
      </c>
      <c r="B22" s="22" t="s">
        <v>124</v>
      </c>
      <c r="C22" s="22" t="s">
        <v>124</v>
      </c>
      <c r="D22" s="22" t="s">
        <v>124</v>
      </c>
      <c r="E22" s="22" t="s">
        <v>124</v>
      </c>
    </row>
    <row r="23" spans="1:5">
      <c r="A23" s="20" t="s">
        <v>125</v>
      </c>
      <c r="B23" s="14"/>
      <c r="C23" s="14"/>
      <c r="D23" s="14" t="s">
        <v>110</v>
      </c>
      <c r="E23" s="14"/>
    </row>
    <row r="24" spans="1:5">
      <c r="A24" s="21" t="s">
        <v>156</v>
      </c>
      <c r="B24" s="21" t="s">
        <v>156</v>
      </c>
      <c r="C24" s="21" t="s">
        <v>156</v>
      </c>
      <c r="D24" s="11" t="s">
        <v>156</v>
      </c>
      <c r="E24" s="11" t="s">
        <v>123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4'!A1" display="14.16" xr:uid="{00000000-0004-0000-1100-000000000000}"/>
    <hyperlink ref="F2" location="'14.16E'!A1" display="1" xr:uid="{00000000-0004-0000-1100-000001000000}"/>
    <hyperlink ref="E10" location="'14.16E'!A1" display="'14.16E'!A1" xr:uid="{00000000-0004-0000-11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DFF0D8"/>
  </sheetPr>
  <dimension ref="A1:I21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70</v>
      </c>
      <c r="B2" s="6" t="s">
        <v>71</v>
      </c>
      <c r="C2" s="6" t="s">
        <v>14</v>
      </c>
      <c r="D2" s="6" t="s">
        <v>72</v>
      </c>
      <c r="E2" s="6" t="s">
        <v>16</v>
      </c>
      <c r="F2" s="6" t="s">
        <v>157</v>
      </c>
      <c r="G2" s="6">
        <v>254.59</v>
      </c>
      <c r="H2" s="6">
        <v>305.12611500000003</v>
      </c>
      <c r="I2" s="6">
        <v>2135.8828050000002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7</v>
      </c>
      <c r="D8" s="11" t="s">
        <v>129</v>
      </c>
      <c r="E8" s="11">
        <v>7</v>
      </c>
    </row>
    <row r="9" spans="1:9">
      <c r="A9" s="11" t="s">
        <v>115</v>
      </c>
      <c r="B9" s="11" t="s">
        <v>115</v>
      </c>
      <c r="C9" s="11">
        <f>SUBTOTAL(109,Criteria_Summary14.17[Elementos])</f>
        <v>7</v>
      </c>
      <c r="D9" s="11" t="s">
        <v>115</v>
      </c>
      <c r="E9" s="11">
        <f>SUBTOTAL(109,Criteria_Summary14.17[Total])</f>
        <v>7</v>
      </c>
    </row>
    <row r="10" spans="1:9">
      <c r="A10" s="12" t="s">
        <v>116</v>
      </c>
      <c r="B10" s="12">
        <v>0</v>
      </c>
      <c r="C10" s="13"/>
      <c r="D10" s="13"/>
      <c r="E10" s="12">
        <v>7</v>
      </c>
    </row>
    <row r="13" spans="1:9">
      <c r="A13" s="18" t="s">
        <v>129</v>
      </c>
      <c r="B13" s="18" t="s">
        <v>129</v>
      </c>
      <c r="C13" s="18" t="s">
        <v>129</v>
      </c>
      <c r="D13" s="18" t="s">
        <v>129</v>
      </c>
      <c r="E13" s="18" t="s">
        <v>129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7</v>
      </c>
      <c r="C16" s="21" t="s">
        <v>130</v>
      </c>
      <c r="D16" s="21" t="s">
        <v>130</v>
      </c>
      <c r="E16" s="11">
        <v>7</v>
      </c>
    </row>
    <row r="18" spans="1:5">
      <c r="A18" s="22" t="s">
        <v>124</v>
      </c>
      <c r="B18" s="22" t="s">
        <v>124</v>
      </c>
      <c r="C18" s="22" t="s">
        <v>124</v>
      </c>
      <c r="D18" s="22" t="s">
        <v>124</v>
      </c>
      <c r="E18" s="22" t="s">
        <v>124</v>
      </c>
    </row>
    <row r="19" spans="1:5">
      <c r="A19" s="20" t="s">
        <v>125</v>
      </c>
      <c r="B19" s="14"/>
      <c r="C19" s="14"/>
      <c r="D19" s="14" t="s">
        <v>110</v>
      </c>
      <c r="E19" s="14"/>
    </row>
    <row r="20" spans="1:5">
      <c r="A20" s="21" t="s">
        <v>158</v>
      </c>
      <c r="B20" s="21" t="s">
        <v>158</v>
      </c>
      <c r="C20" s="21" t="s">
        <v>158</v>
      </c>
      <c r="D20" s="11" t="s">
        <v>159</v>
      </c>
      <c r="E20" s="11" t="s">
        <v>123</v>
      </c>
    </row>
    <row r="21" spans="1:5">
      <c r="A21" s="21" t="s">
        <v>160</v>
      </c>
      <c r="B21" s="21" t="s">
        <v>160</v>
      </c>
      <c r="C21" s="21" t="s">
        <v>160</v>
      </c>
      <c r="D21" s="11" t="s">
        <v>135</v>
      </c>
      <c r="E21" s="11" t="s">
        <v>123</v>
      </c>
    </row>
  </sheetData>
  <mergeCells count="10">
    <mergeCell ref="C16:D16"/>
    <mergeCell ref="A18:E18"/>
    <mergeCell ref="A19"/>
    <mergeCell ref="A20:C20"/>
    <mergeCell ref="A21:C21"/>
    <mergeCell ref="A5:E5"/>
    <mergeCell ref="A6:E6"/>
    <mergeCell ref="A13:E13"/>
    <mergeCell ref="A14:E14"/>
    <mergeCell ref="C15:D15"/>
  </mergeCells>
  <hyperlinks>
    <hyperlink ref="A2" location="'14'!A1" display="14.17" xr:uid="{00000000-0004-0000-1200-000000000000}"/>
    <hyperlink ref="F2" location="'14.17E'!A1" display="7" xr:uid="{00000000-0004-0000-1200-000001000000}"/>
    <hyperlink ref="E10" location="'14.17E'!A1" display="'14.17E'!A1" xr:uid="{00000000-0004-0000-1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4" t="s">
        <v>10</v>
      </c>
      <c r="B2" s="5"/>
      <c r="C2" s="5"/>
      <c r="D2" s="4" t="s">
        <v>11</v>
      </c>
      <c r="E2" s="5"/>
      <c r="F2" s="4">
        <v>1</v>
      </c>
      <c r="G2" s="5"/>
      <c r="H2" s="5"/>
      <c r="I2" s="4">
        <v>147732.83475510002</v>
      </c>
    </row>
  </sheetData>
  <hyperlinks>
    <hyperlink ref="A2" location="'Orçamento'!A1" display="14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74</v>
      </c>
      <c r="B2" s="6" t="s">
        <v>75</v>
      </c>
      <c r="C2" s="6" t="s">
        <v>14</v>
      </c>
      <c r="D2" s="6" t="s">
        <v>76</v>
      </c>
      <c r="E2" s="6" t="s">
        <v>77</v>
      </c>
      <c r="F2" s="6" t="s">
        <v>161</v>
      </c>
      <c r="G2" s="6">
        <v>695.78</v>
      </c>
      <c r="H2" s="6">
        <v>833.89233000000002</v>
      </c>
      <c r="I2" s="6">
        <v>2918.6231550000002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3</v>
      </c>
      <c r="D8" s="11" t="s">
        <v>162</v>
      </c>
      <c r="E8" s="11">
        <v>3.4952250586507274</v>
      </c>
    </row>
    <row r="9" spans="1:9">
      <c r="A9" s="11" t="s">
        <v>115</v>
      </c>
      <c r="B9" s="11" t="s">
        <v>115</v>
      </c>
      <c r="C9" s="11">
        <f>SUBTOTAL(109,Criteria_Summary14.18[Elementos])</f>
        <v>3</v>
      </c>
      <c r="D9" s="11" t="s">
        <v>115</v>
      </c>
      <c r="E9" s="11">
        <f>SUBTOTAL(109,Criteria_Summary14.18[Total])</f>
        <v>3.4952250586507274</v>
      </c>
    </row>
    <row r="10" spans="1:9">
      <c r="A10" s="12" t="s">
        <v>116</v>
      </c>
      <c r="B10" s="12">
        <v>0</v>
      </c>
      <c r="C10" s="13"/>
      <c r="D10" s="13"/>
      <c r="E10" s="12">
        <v>3.5</v>
      </c>
    </row>
    <row r="13" spans="1:9">
      <c r="A13" s="18" t="s">
        <v>162</v>
      </c>
      <c r="B13" s="18" t="s">
        <v>162</v>
      </c>
      <c r="C13" s="18" t="s">
        <v>162</v>
      </c>
      <c r="D13" s="18" t="s">
        <v>162</v>
      </c>
      <c r="E13" s="18" t="s">
        <v>162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3</v>
      </c>
      <c r="C16" s="21" t="s">
        <v>163</v>
      </c>
      <c r="D16" s="21" t="s">
        <v>163</v>
      </c>
      <c r="E16" s="11">
        <v>3.4952250586507274</v>
      </c>
    </row>
    <row r="18" spans="1:5">
      <c r="A18" s="22" t="s">
        <v>124</v>
      </c>
      <c r="B18" s="22" t="s">
        <v>124</v>
      </c>
      <c r="C18" s="22" t="s">
        <v>124</v>
      </c>
      <c r="D18" s="22" t="s">
        <v>124</v>
      </c>
      <c r="E18" s="22" t="s">
        <v>124</v>
      </c>
    </row>
    <row r="19" spans="1:5">
      <c r="A19" s="20" t="s">
        <v>125</v>
      </c>
      <c r="B19" s="14"/>
      <c r="C19" s="14"/>
      <c r="D19" s="14" t="s">
        <v>110</v>
      </c>
      <c r="E19" s="14"/>
    </row>
    <row r="20" spans="1:5">
      <c r="A20" s="21" t="s">
        <v>164</v>
      </c>
      <c r="B20" s="21" t="s">
        <v>164</v>
      </c>
      <c r="C20" s="21" t="s">
        <v>164</v>
      </c>
      <c r="D20" s="11" t="s">
        <v>165</v>
      </c>
      <c r="E20" s="11" t="s">
        <v>123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4'!A1" display="14.18" xr:uid="{00000000-0004-0000-1300-000000000000}"/>
    <hyperlink ref="F2" location="'14.18E'!A1" display="3,5" xr:uid="{00000000-0004-0000-1300-000001000000}"/>
    <hyperlink ref="E10" location="'14.18E'!A1" display="'14.18E'!A1" xr:uid="{00000000-0004-0000-1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79</v>
      </c>
      <c r="B2" s="6" t="s">
        <v>80</v>
      </c>
      <c r="C2" s="6" t="s">
        <v>14</v>
      </c>
      <c r="D2" s="6" t="s">
        <v>81</v>
      </c>
      <c r="E2" s="6" t="s">
        <v>77</v>
      </c>
      <c r="F2" s="6" t="s">
        <v>82</v>
      </c>
      <c r="G2" s="6">
        <v>695.81</v>
      </c>
      <c r="H2" s="6">
        <v>833.92828500000007</v>
      </c>
      <c r="I2" s="6">
        <v>2743.6240576500004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2</v>
      </c>
      <c r="D8" s="11" t="s">
        <v>162</v>
      </c>
      <c r="E8" s="11">
        <v>3.2892097283854236</v>
      </c>
    </row>
    <row r="9" spans="1:9">
      <c r="A9" s="11" t="s">
        <v>115</v>
      </c>
      <c r="B9" s="11" t="s">
        <v>115</v>
      </c>
      <c r="C9" s="11">
        <f>SUBTOTAL(109,Criteria_Summary14.19[Elementos])</f>
        <v>2</v>
      </c>
      <c r="D9" s="11" t="s">
        <v>115</v>
      </c>
      <c r="E9" s="11">
        <f>SUBTOTAL(109,Criteria_Summary14.19[Total])</f>
        <v>3.2892097283854236</v>
      </c>
    </row>
    <row r="10" spans="1:9">
      <c r="A10" s="12" t="s">
        <v>116</v>
      </c>
      <c r="B10" s="12">
        <v>0</v>
      </c>
      <c r="C10" s="13"/>
      <c r="D10" s="13"/>
      <c r="E10" s="12">
        <v>3.29</v>
      </c>
    </row>
    <row r="13" spans="1:9">
      <c r="A13" s="18" t="s">
        <v>162</v>
      </c>
      <c r="B13" s="18" t="s">
        <v>162</v>
      </c>
      <c r="C13" s="18" t="s">
        <v>162</v>
      </c>
      <c r="D13" s="18" t="s">
        <v>162</v>
      </c>
      <c r="E13" s="18" t="s">
        <v>162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2</v>
      </c>
      <c r="C16" s="21" t="s">
        <v>163</v>
      </c>
      <c r="D16" s="21" t="s">
        <v>163</v>
      </c>
      <c r="E16" s="11">
        <v>3.2892097283854236</v>
      </c>
    </row>
    <row r="18" spans="1:5">
      <c r="A18" s="22" t="s">
        <v>124</v>
      </c>
      <c r="B18" s="22" t="s">
        <v>124</v>
      </c>
      <c r="C18" s="22" t="s">
        <v>124</v>
      </c>
      <c r="D18" s="22" t="s">
        <v>124</v>
      </c>
      <c r="E18" s="22" t="s">
        <v>124</v>
      </c>
    </row>
    <row r="19" spans="1:5">
      <c r="A19" s="20" t="s">
        <v>125</v>
      </c>
      <c r="B19" s="14"/>
      <c r="C19" s="14"/>
      <c r="D19" s="14" t="s">
        <v>110</v>
      </c>
      <c r="E19" s="14"/>
    </row>
    <row r="20" spans="1:5">
      <c r="A20" s="21" t="s">
        <v>164</v>
      </c>
      <c r="B20" s="21" t="s">
        <v>164</v>
      </c>
      <c r="C20" s="21" t="s">
        <v>164</v>
      </c>
      <c r="D20" s="11" t="s">
        <v>166</v>
      </c>
      <c r="E20" s="11" t="s">
        <v>123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4'!A1" display="14.19" xr:uid="{00000000-0004-0000-1400-000000000000}"/>
    <hyperlink ref="F2" location="'14.19E'!A1" display="3,29" xr:uid="{00000000-0004-0000-1400-000001000000}"/>
    <hyperlink ref="E10" location="'14.19E'!A1" display="'14.19E'!A1" xr:uid="{00000000-0004-0000-1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83</v>
      </c>
      <c r="B2" s="6" t="s">
        <v>84</v>
      </c>
      <c r="C2" s="6" t="s">
        <v>14</v>
      </c>
      <c r="D2" s="6" t="s">
        <v>85</v>
      </c>
      <c r="E2" s="6" t="s">
        <v>77</v>
      </c>
      <c r="F2" s="6" t="s">
        <v>86</v>
      </c>
      <c r="G2" s="6">
        <v>695.84</v>
      </c>
      <c r="H2" s="6">
        <v>833.96424000000013</v>
      </c>
      <c r="I2" s="6">
        <v>9282.021991200003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7</v>
      </c>
      <c r="D8" s="11" t="s">
        <v>162</v>
      </c>
      <c r="E8" s="11">
        <v>11.131439875930502</v>
      </c>
    </row>
    <row r="9" spans="1:9">
      <c r="A9" s="11" t="s">
        <v>115</v>
      </c>
      <c r="B9" s="11" t="s">
        <v>115</v>
      </c>
      <c r="C9" s="11">
        <f>SUBTOTAL(109,Criteria_Summary14.20[Elementos])</f>
        <v>7</v>
      </c>
      <c r="D9" s="11" t="s">
        <v>115</v>
      </c>
      <c r="E9" s="11">
        <f>SUBTOTAL(109,Criteria_Summary14.20[Total])</f>
        <v>11.131439875930502</v>
      </c>
    </row>
    <row r="10" spans="1:9">
      <c r="A10" s="12" t="s">
        <v>116</v>
      </c>
      <c r="B10" s="12">
        <v>0</v>
      </c>
      <c r="C10" s="13"/>
      <c r="D10" s="13"/>
      <c r="E10" s="12">
        <v>11.13</v>
      </c>
    </row>
    <row r="13" spans="1:9">
      <c r="A13" s="18" t="s">
        <v>162</v>
      </c>
      <c r="B13" s="18" t="s">
        <v>162</v>
      </c>
      <c r="C13" s="18" t="s">
        <v>162</v>
      </c>
      <c r="D13" s="18" t="s">
        <v>162</v>
      </c>
      <c r="E13" s="18" t="s">
        <v>162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7</v>
      </c>
      <c r="C16" s="21" t="s">
        <v>163</v>
      </c>
      <c r="D16" s="21" t="s">
        <v>163</v>
      </c>
      <c r="E16" s="11">
        <v>11.131439875930502</v>
      </c>
    </row>
    <row r="18" spans="1:5">
      <c r="A18" s="22" t="s">
        <v>124</v>
      </c>
      <c r="B18" s="22" t="s">
        <v>124</v>
      </c>
      <c r="C18" s="22" t="s">
        <v>124</v>
      </c>
      <c r="D18" s="22" t="s">
        <v>124</v>
      </c>
      <c r="E18" s="22" t="s">
        <v>124</v>
      </c>
    </row>
    <row r="19" spans="1:5">
      <c r="A19" s="20" t="s">
        <v>125</v>
      </c>
      <c r="B19" s="14"/>
      <c r="C19" s="14"/>
      <c r="D19" s="14" t="s">
        <v>110</v>
      </c>
      <c r="E19" s="14"/>
    </row>
    <row r="20" spans="1:5">
      <c r="A20" s="21" t="s">
        <v>164</v>
      </c>
      <c r="B20" s="21" t="s">
        <v>164</v>
      </c>
      <c r="C20" s="21" t="s">
        <v>164</v>
      </c>
      <c r="D20" s="11" t="s">
        <v>167</v>
      </c>
      <c r="E20" s="11" t="s">
        <v>123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4'!A1" display="14.20" xr:uid="{00000000-0004-0000-1500-000000000000}"/>
    <hyperlink ref="F2" location="'14.20E'!A1" display="11,13" xr:uid="{00000000-0004-0000-1500-000001000000}"/>
    <hyperlink ref="E10" location="'14.20E'!A1" display="'14.20E'!A1" xr:uid="{00000000-0004-0000-1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87</v>
      </c>
      <c r="B2" s="6" t="s">
        <v>88</v>
      </c>
      <c r="C2" s="6" t="s">
        <v>14</v>
      </c>
      <c r="D2" s="6" t="s">
        <v>89</v>
      </c>
      <c r="E2" s="6" t="s">
        <v>77</v>
      </c>
      <c r="F2" s="6" t="s">
        <v>90</v>
      </c>
      <c r="G2" s="6">
        <v>516.34</v>
      </c>
      <c r="H2" s="6">
        <v>618.8334900000001</v>
      </c>
      <c r="I2" s="6">
        <v>7531.2035733000012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59</v>
      </c>
      <c r="D8" s="11" t="s">
        <v>162</v>
      </c>
      <c r="E8" s="11">
        <v>12.167938858691441</v>
      </c>
    </row>
    <row r="9" spans="1:9">
      <c r="A9" s="11" t="s">
        <v>115</v>
      </c>
      <c r="B9" s="11" t="s">
        <v>115</v>
      </c>
      <c r="C9" s="11">
        <f>SUBTOTAL(109,Criteria_Summary14.21[Elementos])</f>
        <v>59</v>
      </c>
      <c r="D9" s="11" t="s">
        <v>115</v>
      </c>
      <c r="E9" s="11">
        <f>SUBTOTAL(109,Criteria_Summary14.21[Total])</f>
        <v>12.167938858691441</v>
      </c>
    </row>
    <row r="10" spans="1:9">
      <c r="A10" s="12" t="s">
        <v>116</v>
      </c>
      <c r="B10" s="12">
        <v>0</v>
      </c>
      <c r="C10" s="13"/>
      <c r="D10" s="13"/>
      <c r="E10" s="12">
        <v>12.17</v>
      </c>
    </row>
    <row r="13" spans="1:9">
      <c r="A13" s="18" t="s">
        <v>162</v>
      </c>
      <c r="B13" s="18" t="s">
        <v>162</v>
      </c>
      <c r="C13" s="18" t="s">
        <v>162</v>
      </c>
      <c r="D13" s="18" t="s">
        <v>162</v>
      </c>
      <c r="E13" s="18" t="s">
        <v>162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59</v>
      </c>
      <c r="C16" s="21" t="s">
        <v>163</v>
      </c>
      <c r="D16" s="21" t="s">
        <v>163</v>
      </c>
      <c r="E16" s="11">
        <v>12.167938858691441</v>
      </c>
    </row>
    <row r="18" spans="1:5">
      <c r="A18" s="22" t="s">
        <v>119</v>
      </c>
      <c r="B18" s="22" t="s">
        <v>119</v>
      </c>
      <c r="C18" s="22" t="s">
        <v>119</v>
      </c>
      <c r="D18" s="22" t="s">
        <v>119</v>
      </c>
      <c r="E18" s="22" t="s">
        <v>119</v>
      </c>
    </row>
    <row r="19" spans="1:5">
      <c r="A19" s="20" t="s">
        <v>120</v>
      </c>
      <c r="B19" s="20" t="s">
        <v>120</v>
      </c>
      <c r="C19" s="20" t="s">
        <v>120</v>
      </c>
      <c r="D19" s="14" t="s">
        <v>121</v>
      </c>
      <c r="E19" s="14"/>
    </row>
    <row r="20" spans="1:5">
      <c r="A20" s="11"/>
      <c r="B20" s="11"/>
      <c r="C20" s="11"/>
      <c r="D20" s="11" t="s">
        <v>122</v>
      </c>
      <c r="E20" s="11" t="s">
        <v>123</v>
      </c>
    </row>
    <row r="22" spans="1:5">
      <c r="A22" s="22" t="s">
        <v>124</v>
      </c>
      <c r="B22" s="22" t="s">
        <v>124</v>
      </c>
      <c r="C22" s="22" t="s">
        <v>124</v>
      </c>
      <c r="D22" s="22" t="s">
        <v>124</v>
      </c>
      <c r="E22" s="22" t="s">
        <v>124</v>
      </c>
    </row>
    <row r="23" spans="1:5">
      <c r="A23" s="20" t="s">
        <v>125</v>
      </c>
      <c r="B23" s="14"/>
      <c r="C23" s="14"/>
      <c r="D23" s="14" t="s">
        <v>110</v>
      </c>
      <c r="E23" s="14"/>
    </row>
    <row r="24" spans="1:5">
      <c r="A24" s="21" t="s">
        <v>164</v>
      </c>
      <c r="B24" s="21" t="s">
        <v>164</v>
      </c>
      <c r="C24" s="21" t="s">
        <v>164</v>
      </c>
      <c r="D24" s="11" t="s">
        <v>168</v>
      </c>
      <c r="E24" s="11" t="s">
        <v>123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4'!A1" display="14.21" xr:uid="{00000000-0004-0000-1600-000000000000}"/>
    <hyperlink ref="F2" location="'14.21E'!A1" display="12,17" xr:uid="{00000000-0004-0000-1600-000001000000}"/>
    <hyperlink ref="E10" location="'14.21E'!A1" display="'14.21E'!A1" xr:uid="{00000000-0004-0000-1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91</v>
      </c>
      <c r="B2" s="6" t="s">
        <v>92</v>
      </c>
      <c r="C2" s="6" t="s">
        <v>14</v>
      </c>
      <c r="D2" s="6" t="s">
        <v>93</v>
      </c>
      <c r="E2" s="6" t="s">
        <v>16</v>
      </c>
      <c r="F2" s="6" t="s">
        <v>169</v>
      </c>
      <c r="G2" s="6">
        <v>48.54</v>
      </c>
      <c r="H2" s="6">
        <v>58.175190000000008</v>
      </c>
      <c r="I2" s="6">
        <v>930.80304000000012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16</v>
      </c>
      <c r="D8" s="11" t="s">
        <v>170</v>
      </c>
      <c r="E8" s="11">
        <v>16</v>
      </c>
    </row>
    <row r="9" spans="1:9">
      <c r="A9" s="11" t="s">
        <v>115</v>
      </c>
      <c r="B9" s="11" t="s">
        <v>115</v>
      </c>
      <c r="C9" s="11">
        <f>SUBTOTAL(109,Criteria_Summary14.22[Elementos])</f>
        <v>16</v>
      </c>
      <c r="D9" s="11" t="s">
        <v>115</v>
      </c>
      <c r="E9" s="11">
        <f>SUBTOTAL(109,Criteria_Summary14.22[Total])</f>
        <v>16</v>
      </c>
    </row>
    <row r="10" spans="1:9">
      <c r="A10" s="12" t="s">
        <v>116</v>
      </c>
      <c r="B10" s="12">
        <v>0</v>
      </c>
      <c r="C10" s="13"/>
      <c r="D10" s="13"/>
      <c r="E10" s="12">
        <v>16</v>
      </c>
    </row>
    <row r="13" spans="1:9">
      <c r="A13" s="18" t="s">
        <v>170</v>
      </c>
      <c r="B13" s="18" t="s">
        <v>170</v>
      </c>
      <c r="C13" s="18" t="s">
        <v>170</v>
      </c>
      <c r="D13" s="18" t="s">
        <v>170</v>
      </c>
      <c r="E13" s="18" t="s">
        <v>170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16</v>
      </c>
      <c r="C16" s="21" t="s">
        <v>171</v>
      </c>
      <c r="D16" s="21" t="s">
        <v>171</v>
      </c>
      <c r="E16" s="11">
        <v>16</v>
      </c>
    </row>
    <row r="18" spans="1:5">
      <c r="A18" s="22" t="s">
        <v>124</v>
      </c>
      <c r="B18" s="22" t="s">
        <v>124</v>
      </c>
      <c r="C18" s="22" t="s">
        <v>124</v>
      </c>
      <c r="D18" s="22" t="s">
        <v>124</v>
      </c>
      <c r="E18" s="22" t="s">
        <v>124</v>
      </c>
    </row>
    <row r="19" spans="1:5">
      <c r="A19" s="20" t="s">
        <v>125</v>
      </c>
      <c r="B19" s="14"/>
      <c r="C19" s="14"/>
      <c r="D19" s="14" t="s">
        <v>110</v>
      </c>
      <c r="E19" s="14"/>
    </row>
    <row r="20" spans="1:5">
      <c r="A20" s="21" t="s">
        <v>164</v>
      </c>
      <c r="B20" s="21" t="s">
        <v>164</v>
      </c>
      <c r="C20" s="21" t="s">
        <v>164</v>
      </c>
      <c r="D20" s="11" t="s">
        <v>172</v>
      </c>
      <c r="E20" s="11" t="s">
        <v>123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4'!A1" display="14.22" xr:uid="{00000000-0004-0000-1700-000000000000}"/>
    <hyperlink ref="F2" location="'14.22E'!A1" display="16" xr:uid="{00000000-0004-0000-1700-000001000000}"/>
    <hyperlink ref="E10" location="'14.22E'!A1" display="'14.22E'!A1" xr:uid="{00000000-0004-0000-1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FCF8E3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8" t="s">
        <v>95</v>
      </c>
      <c r="B2" s="8" t="s">
        <v>96</v>
      </c>
      <c r="C2" s="8" t="s">
        <v>14</v>
      </c>
      <c r="D2" s="8" t="s">
        <v>97</v>
      </c>
      <c r="E2" s="8" t="s">
        <v>77</v>
      </c>
      <c r="F2" s="8" t="s">
        <v>98</v>
      </c>
      <c r="G2" s="8">
        <v>309</v>
      </c>
      <c r="H2" s="8">
        <v>370.33650000000006</v>
      </c>
      <c r="I2" s="8">
        <v>10199.067210000001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16</v>
      </c>
      <c r="D8" s="11" t="s">
        <v>170</v>
      </c>
      <c r="E8" s="11">
        <v>27.541209742393374</v>
      </c>
    </row>
    <row r="9" spans="1:9">
      <c r="A9" s="11" t="s">
        <v>115</v>
      </c>
      <c r="B9" s="11" t="s">
        <v>115</v>
      </c>
      <c r="C9" s="11">
        <f>SUBTOTAL(109,Criteria_Summary14.23[Elementos])</f>
        <v>16</v>
      </c>
      <c r="D9" s="11" t="s">
        <v>115</v>
      </c>
      <c r="E9" s="11">
        <f>SUBTOTAL(109,Criteria_Summary14.23[Total])</f>
        <v>27.541209742393374</v>
      </c>
    </row>
    <row r="10" spans="1:9">
      <c r="A10" s="12" t="s">
        <v>116</v>
      </c>
      <c r="B10" s="12">
        <v>0</v>
      </c>
      <c r="C10" s="13"/>
      <c r="D10" s="13"/>
      <c r="E10" s="12">
        <v>27.54</v>
      </c>
    </row>
    <row r="13" spans="1:9">
      <c r="A13" s="18" t="s">
        <v>170</v>
      </c>
      <c r="B13" s="18" t="s">
        <v>170</v>
      </c>
      <c r="C13" s="18" t="s">
        <v>170</v>
      </c>
      <c r="D13" s="18" t="s">
        <v>170</v>
      </c>
      <c r="E13" s="18" t="s">
        <v>170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16</v>
      </c>
      <c r="C16" s="21" t="s">
        <v>163</v>
      </c>
      <c r="D16" s="21" t="s">
        <v>163</v>
      </c>
      <c r="E16" s="11">
        <v>27.541209742393374</v>
      </c>
    </row>
    <row r="18" spans="1:5">
      <c r="A18" s="22" t="s">
        <v>124</v>
      </c>
      <c r="B18" s="22" t="s">
        <v>124</v>
      </c>
      <c r="C18" s="22" t="s">
        <v>124</v>
      </c>
      <c r="D18" s="22" t="s">
        <v>124</v>
      </c>
      <c r="E18" s="22" t="s">
        <v>124</v>
      </c>
    </row>
    <row r="19" spans="1:5">
      <c r="A19" s="20" t="s">
        <v>125</v>
      </c>
      <c r="B19" s="14"/>
      <c r="C19" s="14"/>
      <c r="D19" s="14" t="s">
        <v>110</v>
      </c>
      <c r="E19" s="14"/>
    </row>
    <row r="20" spans="1:5">
      <c r="A20" s="21" t="s">
        <v>164</v>
      </c>
      <c r="B20" s="21" t="s">
        <v>164</v>
      </c>
      <c r="C20" s="21" t="s">
        <v>164</v>
      </c>
      <c r="D20" s="11" t="s">
        <v>172</v>
      </c>
      <c r="E20" s="11" t="s">
        <v>123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4'!A1" display="14.23" xr:uid="{00000000-0004-0000-1800-000000000000}"/>
    <hyperlink ref="F2" location="'14.23E'!A1" display="27,54" xr:uid="{00000000-0004-0000-1800-000001000000}"/>
    <hyperlink ref="E10" location="'14.23E'!A1" display="'14.23E'!A1" xr:uid="{00000000-0004-0000-1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99</v>
      </c>
      <c r="B2" s="6" t="s">
        <v>100</v>
      </c>
      <c r="C2" s="6" t="s">
        <v>101</v>
      </c>
      <c r="D2" s="6" t="s">
        <v>102</v>
      </c>
      <c r="E2" s="6" t="s">
        <v>77</v>
      </c>
      <c r="F2" s="6" t="s">
        <v>103</v>
      </c>
      <c r="G2" s="6">
        <v>688.71</v>
      </c>
      <c r="H2" s="6">
        <v>825.41893500000015</v>
      </c>
      <c r="I2" s="6">
        <v>54617.97092895001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118</v>
      </c>
      <c r="D8" s="11" t="s">
        <v>170</v>
      </c>
      <c r="E8" s="11">
        <v>66.168079925450897</v>
      </c>
    </row>
    <row r="9" spans="1:9">
      <c r="A9" s="11" t="s">
        <v>115</v>
      </c>
      <c r="B9" s="11" t="s">
        <v>115</v>
      </c>
      <c r="C9" s="11">
        <f>SUBTOTAL(109,Criteria_Summary14.24[Elementos])</f>
        <v>118</v>
      </c>
      <c r="D9" s="11" t="s">
        <v>115</v>
      </c>
      <c r="E9" s="11">
        <f>SUBTOTAL(109,Criteria_Summary14.24[Total])</f>
        <v>66.168079925450897</v>
      </c>
    </row>
    <row r="10" spans="1:9">
      <c r="A10" s="12" t="s">
        <v>116</v>
      </c>
      <c r="B10" s="12">
        <v>0</v>
      </c>
      <c r="C10" s="13"/>
      <c r="D10" s="13"/>
      <c r="E10" s="12">
        <v>66.17</v>
      </c>
    </row>
    <row r="13" spans="1:9">
      <c r="A13" s="18" t="s">
        <v>170</v>
      </c>
      <c r="B13" s="18" t="s">
        <v>170</v>
      </c>
      <c r="C13" s="18" t="s">
        <v>170</v>
      </c>
      <c r="D13" s="18" t="s">
        <v>170</v>
      </c>
      <c r="E13" s="18" t="s">
        <v>170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118</v>
      </c>
      <c r="C16" s="21" t="s">
        <v>163</v>
      </c>
      <c r="D16" s="21" t="s">
        <v>163</v>
      </c>
      <c r="E16" s="11">
        <v>66.168079925450897</v>
      </c>
    </row>
    <row r="18" spans="1:5">
      <c r="A18" s="22" t="s">
        <v>124</v>
      </c>
      <c r="B18" s="22" t="s">
        <v>124</v>
      </c>
      <c r="C18" s="22" t="s">
        <v>124</v>
      </c>
      <c r="D18" s="22" t="s">
        <v>124</v>
      </c>
      <c r="E18" s="22" t="s">
        <v>124</v>
      </c>
    </row>
    <row r="19" spans="1:5">
      <c r="A19" s="20" t="s">
        <v>125</v>
      </c>
      <c r="B19" s="14"/>
      <c r="C19" s="14"/>
      <c r="D19" s="14" t="s">
        <v>110</v>
      </c>
      <c r="E19" s="14"/>
    </row>
    <row r="20" spans="1:5">
      <c r="A20" s="21" t="s">
        <v>164</v>
      </c>
      <c r="B20" s="21" t="s">
        <v>164</v>
      </c>
      <c r="C20" s="21" t="s">
        <v>164</v>
      </c>
      <c r="D20" s="11" t="s">
        <v>173</v>
      </c>
      <c r="E20" s="11" t="s">
        <v>123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4'!A1" display="14.24" xr:uid="{00000000-0004-0000-1900-000000000000}"/>
    <hyperlink ref="F2" location="'14.24E'!A1" display="66,17" xr:uid="{00000000-0004-0000-1900-000001000000}"/>
    <hyperlink ref="E10" location="'14.24E'!A1" display="'14.24E'!A1" xr:uid="{00000000-0004-0000-1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DFF0D8"/>
  </sheetPr>
  <dimension ref="A1:I21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104</v>
      </c>
      <c r="B2" s="6" t="s">
        <v>105</v>
      </c>
      <c r="C2" s="6" t="s">
        <v>14</v>
      </c>
      <c r="D2" s="6" t="s">
        <v>106</v>
      </c>
      <c r="E2" s="6" t="s">
        <v>77</v>
      </c>
      <c r="F2" s="6" t="s">
        <v>107</v>
      </c>
      <c r="G2" s="6">
        <v>695.8</v>
      </c>
      <c r="H2" s="6">
        <v>833.91629999999998</v>
      </c>
      <c r="I2" s="6">
        <v>2276.5914990000001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11</v>
      </c>
      <c r="D8" s="11" t="s">
        <v>170</v>
      </c>
      <c r="E8" s="11">
        <v>2.7268871177371716</v>
      </c>
    </row>
    <row r="9" spans="1:9">
      <c r="A9" s="11" t="s">
        <v>115</v>
      </c>
      <c r="B9" s="11" t="s">
        <v>115</v>
      </c>
      <c r="C9" s="11">
        <f>SUBTOTAL(109,Criteria_Summary14.25[Elementos])</f>
        <v>11</v>
      </c>
      <c r="D9" s="11" t="s">
        <v>115</v>
      </c>
      <c r="E9" s="11">
        <f>SUBTOTAL(109,Criteria_Summary14.25[Total])</f>
        <v>2.7268871177371716</v>
      </c>
    </row>
    <row r="10" spans="1:9">
      <c r="A10" s="12" t="s">
        <v>116</v>
      </c>
      <c r="B10" s="12">
        <v>0</v>
      </c>
      <c r="C10" s="13"/>
      <c r="D10" s="13"/>
      <c r="E10" s="12">
        <v>2.73</v>
      </c>
    </row>
    <row r="13" spans="1:9">
      <c r="A13" s="18" t="s">
        <v>170</v>
      </c>
      <c r="B13" s="18" t="s">
        <v>170</v>
      </c>
      <c r="C13" s="18" t="s">
        <v>170</v>
      </c>
      <c r="D13" s="18" t="s">
        <v>170</v>
      </c>
      <c r="E13" s="18" t="s">
        <v>170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11</v>
      </c>
      <c r="C16" s="21" t="s">
        <v>163</v>
      </c>
      <c r="D16" s="21" t="s">
        <v>163</v>
      </c>
      <c r="E16" s="11">
        <v>2.7268871177371716</v>
      </c>
    </row>
    <row r="18" spans="1:5">
      <c r="A18" s="22" t="s">
        <v>124</v>
      </c>
      <c r="B18" s="22" t="s">
        <v>124</v>
      </c>
      <c r="C18" s="22" t="s">
        <v>124</v>
      </c>
      <c r="D18" s="22" t="s">
        <v>124</v>
      </c>
      <c r="E18" s="22" t="s">
        <v>124</v>
      </c>
    </row>
    <row r="19" spans="1:5">
      <c r="A19" s="20" t="s">
        <v>125</v>
      </c>
      <c r="B19" s="14"/>
      <c r="C19" s="14"/>
      <c r="D19" s="14" t="s">
        <v>110</v>
      </c>
      <c r="E19" s="14"/>
    </row>
    <row r="20" spans="1:5">
      <c r="A20" s="21" t="s">
        <v>164</v>
      </c>
      <c r="B20" s="21" t="s">
        <v>164</v>
      </c>
      <c r="C20" s="21" t="s">
        <v>164</v>
      </c>
      <c r="D20" s="11" t="s">
        <v>174</v>
      </c>
      <c r="E20" s="11" t="s">
        <v>123</v>
      </c>
    </row>
    <row r="21" spans="1:5">
      <c r="A21" s="21" t="s">
        <v>164</v>
      </c>
      <c r="B21" s="21" t="s">
        <v>164</v>
      </c>
      <c r="C21" s="21" t="s">
        <v>164</v>
      </c>
      <c r="D21" s="11" t="s">
        <v>175</v>
      </c>
      <c r="E21" s="11" t="s">
        <v>123</v>
      </c>
    </row>
  </sheetData>
  <mergeCells count="10">
    <mergeCell ref="C16:D16"/>
    <mergeCell ref="A18:E18"/>
    <mergeCell ref="A19"/>
    <mergeCell ref="A20:C20"/>
    <mergeCell ref="A21:C21"/>
    <mergeCell ref="A5:E5"/>
    <mergeCell ref="A6:E6"/>
    <mergeCell ref="A13:E13"/>
    <mergeCell ref="A14:E14"/>
    <mergeCell ref="C15:D15"/>
  </mergeCells>
  <hyperlinks>
    <hyperlink ref="A2" location="'14'!A1" display="14.25" xr:uid="{00000000-0004-0000-1A00-000000000000}"/>
    <hyperlink ref="F2" location="'14.25E'!A1" display="2,73" xr:uid="{00000000-0004-0000-1A00-000001000000}"/>
    <hyperlink ref="E10" location="'14.25E'!A1" display="'14.25E'!A1" xr:uid="{00000000-0004-0000-1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E1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15</v>
      </c>
      <c r="B1" s="23" t="s">
        <v>15</v>
      </c>
      <c r="C1" s="23" t="s">
        <v>15</v>
      </c>
      <c r="D1" s="23" t="s">
        <v>15</v>
      </c>
      <c r="E1" s="23" t="s">
        <v>15</v>
      </c>
    </row>
    <row r="2" spans="1:5">
      <c r="A2" s="23" t="s">
        <v>15</v>
      </c>
      <c r="B2" s="23" t="s">
        <v>15</v>
      </c>
      <c r="C2" s="23" t="s">
        <v>15</v>
      </c>
      <c r="D2" s="23" t="s">
        <v>15</v>
      </c>
      <c r="E2" s="23" t="s">
        <v>15</v>
      </c>
    </row>
    <row r="4" spans="1:5">
      <c r="A4" s="18" t="s">
        <v>114</v>
      </c>
      <c r="B4" s="18" t="s">
        <v>114</v>
      </c>
      <c r="C4" s="18" t="s">
        <v>114</v>
      </c>
      <c r="D4" s="18" t="s">
        <v>114</v>
      </c>
      <c r="E4" s="18" t="s">
        <v>114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127</v>
      </c>
      <c r="D7" s="11" t="s">
        <v>182</v>
      </c>
      <c r="E7" s="11">
        <v>1</v>
      </c>
    </row>
    <row r="8" spans="1:5" ht="24.75">
      <c r="A8" s="11" t="s">
        <v>181</v>
      </c>
      <c r="B8" s="11" t="s">
        <v>122</v>
      </c>
      <c r="C8" s="11" t="s">
        <v>127</v>
      </c>
      <c r="D8" s="11" t="s">
        <v>183</v>
      </c>
      <c r="E8" s="11">
        <v>1</v>
      </c>
    </row>
    <row r="9" spans="1:5" ht="24.75">
      <c r="A9" s="11" t="s">
        <v>181</v>
      </c>
      <c r="B9" s="11" t="s">
        <v>122</v>
      </c>
      <c r="C9" s="11" t="s">
        <v>127</v>
      </c>
      <c r="D9" s="11" t="s">
        <v>184</v>
      </c>
      <c r="E9" s="11">
        <v>1</v>
      </c>
    </row>
    <row r="10" spans="1:5">
      <c r="A10" s="1" t="s">
        <v>115</v>
      </c>
      <c r="B10" s="1" t="s">
        <v>115</v>
      </c>
      <c r="C10" s="1">
        <f>SUBTOTAL(103,Elements1411[Elemento])</f>
        <v>3</v>
      </c>
      <c r="D10" s="1" t="s">
        <v>115</v>
      </c>
      <c r="E10" s="1">
        <f>SUBTOTAL(109,Elements1411[Totais:])</f>
        <v>3</v>
      </c>
    </row>
  </sheetData>
  <mergeCells count="3">
    <mergeCell ref="A1:E2"/>
    <mergeCell ref="A4:E4"/>
    <mergeCell ref="A5:E5"/>
  </mergeCells>
  <hyperlinks>
    <hyperlink ref="A1" location="'14.1'!A1" display="LAVATORIO DE LOUCA BRANCA,COM COLUNA SUSPENSA,PARA PESSOAS COM NECESSIDADES ESPECIFICAS,COM MEDIDAS EM TORNO DE (45,5X35,5)CM,INCLUSIVE SIFAO EM PVC FLEXIVEL,VALVULA DE ESCOAMENTOCROMADA,RABICHO EM PVC,TORNEIRA DE FECHAMENTO AUTOMATICO DEPAREDE,ANTIVANDAL" xr:uid="{00000000-0004-0000-1B00-000000000000}"/>
    <hyperlink ref="B1" location="'14.1'!A1" display="LAVATORIO DE LOUCA BRANCA,COM COLUNA SUSPENSA,PARA PESSOAS COM NECESSIDADES ESPECIFICAS,COM MEDIDAS EM TORNO DE (45,5X35,5)CM,INCLUSIVE SIFAO EM PVC FLEXIVEL,VALVULA DE ESCOAMENTOCROMADA,RABICHO EM PVC,TORNEIRA DE FECHAMENTO AUTOMATICO DEPAREDE,ANTIVANDAL" xr:uid="{00000000-0004-0000-1B00-000001000000}"/>
    <hyperlink ref="C1" location="'14.1'!A1" display="LAVATORIO DE LOUCA BRANCA,COM COLUNA SUSPENSA,PARA PESSOAS COM NECESSIDADES ESPECIFICAS,COM MEDIDAS EM TORNO DE (45,5X35,5)CM,INCLUSIVE SIFAO EM PVC FLEXIVEL,VALVULA DE ESCOAMENTOCROMADA,RABICHO EM PVC,TORNEIRA DE FECHAMENTO AUTOMATICO DEPAREDE,ANTIVANDAL" xr:uid="{00000000-0004-0000-1B00-000002000000}"/>
    <hyperlink ref="D1" location="'14.1'!A1" display="LAVATORIO DE LOUCA BRANCA,COM COLUNA SUSPENSA,PARA PESSOAS COM NECESSIDADES ESPECIFICAS,COM MEDIDAS EM TORNO DE (45,5X35,5)CM,INCLUSIVE SIFAO EM PVC FLEXIVEL,VALVULA DE ESCOAMENTOCROMADA,RABICHO EM PVC,TORNEIRA DE FECHAMENTO AUTOMATICO DEPAREDE,ANTIVANDAL" xr:uid="{00000000-0004-0000-1B00-000003000000}"/>
    <hyperlink ref="E1" location="'14.1'!A1" display="LAVATORIO DE LOUCA BRANCA,COM COLUNA SUSPENSA,PARA PESSOAS COM NECESSIDADES ESPECIFICAS,COM MEDIDAS EM TORNO DE (45,5X35,5)CM,INCLUSIVE SIFAO EM PVC FLEXIVEL,VALVULA DE ESCOAMENTOCROMADA,RABICHO EM PVC,TORNEIRA DE FECHAMENTO AUTOMATICO DEPAREDE,ANTIVANDAL" xr:uid="{00000000-0004-0000-1B00-000004000000}"/>
    <hyperlink ref="A2" location="'14.1'!A1" display="LAVATORIO DE LOUCA BRANCA,COM COLUNA SUSPENSA,PARA PESSOAS COM NECESSIDADES ESPECIFICAS,COM MEDIDAS EM TORNO DE (45,5X35,5)CM,INCLUSIVE SIFAO EM PVC FLEXIVEL,VALVULA DE ESCOAMENTOCROMADA,RABICHO EM PVC,TORNEIRA DE FECHAMENTO AUTOMATICO DEPAREDE,ANTIVANDAL" xr:uid="{00000000-0004-0000-1B00-000005000000}"/>
    <hyperlink ref="B2" location="'14.1'!A1" display="LAVATORIO DE LOUCA BRANCA,COM COLUNA SUSPENSA,PARA PESSOAS COM NECESSIDADES ESPECIFICAS,COM MEDIDAS EM TORNO DE (45,5X35,5)CM,INCLUSIVE SIFAO EM PVC FLEXIVEL,VALVULA DE ESCOAMENTOCROMADA,RABICHO EM PVC,TORNEIRA DE FECHAMENTO AUTOMATICO DEPAREDE,ANTIVANDAL" xr:uid="{00000000-0004-0000-1B00-000006000000}"/>
    <hyperlink ref="C2" location="'14.1'!A1" display="LAVATORIO DE LOUCA BRANCA,COM COLUNA SUSPENSA,PARA PESSOAS COM NECESSIDADES ESPECIFICAS,COM MEDIDAS EM TORNO DE (45,5X35,5)CM,INCLUSIVE SIFAO EM PVC FLEXIVEL,VALVULA DE ESCOAMENTOCROMADA,RABICHO EM PVC,TORNEIRA DE FECHAMENTO AUTOMATICO DEPAREDE,ANTIVANDAL" xr:uid="{00000000-0004-0000-1B00-000007000000}"/>
    <hyperlink ref="D2" location="'14.1'!A1" display="LAVATORIO DE LOUCA BRANCA,COM COLUNA SUSPENSA,PARA PESSOAS COM NECESSIDADES ESPECIFICAS,COM MEDIDAS EM TORNO DE (45,5X35,5)CM,INCLUSIVE SIFAO EM PVC FLEXIVEL,VALVULA DE ESCOAMENTOCROMADA,RABICHO EM PVC,TORNEIRA DE FECHAMENTO AUTOMATICO DEPAREDE,ANTIVANDAL" xr:uid="{00000000-0004-0000-1B00-000008000000}"/>
    <hyperlink ref="E2" location="'14.1'!A1" display="LAVATORIO DE LOUCA BRANCA,COM COLUNA SUSPENSA,PARA PESSOAS COM NECESSIDADES ESPECIFICAS,COM MEDIDAS EM TORNO DE (45,5X35,5)CM,INCLUSIVE SIFAO EM PVC FLEXIVEL,VALVULA DE ESCOAMENTOCROMADA,RABICHO EM PVC,TORNEIRA DE FECHAMENTO AUTOMATICO DEPAREDE,ANTIVANDAL" xr:uid="{00000000-0004-0000-1B00-000009000000}"/>
    <hyperlink ref="A4" location="'14.1'!A1" display="Peças hidrossanitárias (a)" xr:uid="{00000000-0004-0000-1B00-00000A000000}"/>
    <hyperlink ref="B4" location="'14.1'!A1" display="Peças hidrossanitárias (a)" xr:uid="{00000000-0004-0000-1B00-00000B000000}"/>
    <hyperlink ref="C4" location="'14.1'!A1" display="Peças hidrossanitárias (a)" xr:uid="{00000000-0004-0000-1B00-00000C000000}"/>
    <hyperlink ref="D4" location="'14.1'!A1" display="Peças hidrossanitárias (a)" xr:uid="{00000000-0004-0000-1B00-00000D000000}"/>
    <hyperlink ref="E4" location="'14.1'!A1" display="Peças hidrossanitárias (a)" xr:uid="{00000000-0004-0000-1B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E1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20</v>
      </c>
      <c r="B1" s="23" t="s">
        <v>20</v>
      </c>
      <c r="C1" s="23" t="s">
        <v>20</v>
      </c>
      <c r="D1" s="23" t="s">
        <v>20</v>
      </c>
      <c r="E1" s="23" t="s">
        <v>20</v>
      </c>
    </row>
    <row r="2" spans="1:5">
      <c r="A2" s="23" t="s">
        <v>20</v>
      </c>
      <c r="B2" s="23" t="s">
        <v>20</v>
      </c>
      <c r="C2" s="23" t="s">
        <v>20</v>
      </c>
      <c r="D2" s="23" t="s">
        <v>20</v>
      </c>
      <c r="E2" s="23" t="s">
        <v>20</v>
      </c>
    </row>
    <row r="4" spans="1:5">
      <c r="A4" s="18" t="s">
        <v>114</v>
      </c>
      <c r="B4" s="18" t="s">
        <v>114</v>
      </c>
      <c r="C4" s="18" t="s">
        <v>114</v>
      </c>
      <c r="D4" s="18" t="s">
        <v>114</v>
      </c>
      <c r="E4" s="18" t="s">
        <v>114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127</v>
      </c>
      <c r="D7" s="11" t="s">
        <v>182</v>
      </c>
      <c r="E7" s="11">
        <v>1</v>
      </c>
    </row>
    <row r="8" spans="1:5" ht="24.75">
      <c r="A8" s="11" t="s">
        <v>181</v>
      </c>
      <c r="B8" s="11" t="s">
        <v>122</v>
      </c>
      <c r="C8" s="11" t="s">
        <v>127</v>
      </c>
      <c r="D8" s="11" t="s">
        <v>183</v>
      </c>
      <c r="E8" s="11">
        <v>1</v>
      </c>
    </row>
    <row r="9" spans="1:5" ht="24.75">
      <c r="A9" s="11" t="s">
        <v>181</v>
      </c>
      <c r="B9" s="11" t="s">
        <v>122</v>
      </c>
      <c r="C9" s="11" t="s">
        <v>127</v>
      </c>
      <c r="D9" s="11" t="s">
        <v>184</v>
      </c>
      <c r="E9" s="11">
        <v>1</v>
      </c>
    </row>
    <row r="10" spans="1:5">
      <c r="A10" s="1" t="s">
        <v>115</v>
      </c>
      <c r="B10" s="1" t="s">
        <v>115</v>
      </c>
      <c r="C10" s="1">
        <f>SUBTOTAL(103,Elements1421[Elemento])</f>
        <v>3</v>
      </c>
      <c r="D10" s="1" t="s">
        <v>115</v>
      </c>
      <c r="E10" s="1">
        <f>SUBTOTAL(109,Elements1421[Totais:])</f>
        <v>3</v>
      </c>
    </row>
  </sheetData>
  <mergeCells count="3">
    <mergeCell ref="A1:E2"/>
    <mergeCell ref="A4:E4"/>
    <mergeCell ref="A5:E5"/>
  </mergeCells>
  <hyperlinks>
    <hyperlink ref="A1" location="'14.2'!A1" display="ASSENTAMENTO DE LAVATORIO(EXCLUSIVE FORNECIMENTO DO APARELHO ),INCLUSIVE MATERIAIS NECESSARIOS" xr:uid="{00000000-0004-0000-1C00-000000000000}"/>
    <hyperlink ref="B1" location="'14.2'!A1" display="ASSENTAMENTO DE LAVATORIO(EXCLUSIVE FORNECIMENTO DO APARELHO ),INCLUSIVE MATERIAIS NECESSARIOS" xr:uid="{00000000-0004-0000-1C00-000001000000}"/>
    <hyperlink ref="C1" location="'14.2'!A1" display="ASSENTAMENTO DE LAVATORIO(EXCLUSIVE FORNECIMENTO DO APARELHO ),INCLUSIVE MATERIAIS NECESSARIOS" xr:uid="{00000000-0004-0000-1C00-000002000000}"/>
    <hyperlink ref="D1" location="'14.2'!A1" display="ASSENTAMENTO DE LAVATORIO(EXCLUSIVE FORNECIMENTO DO APARELHO ),INCLUSIVE MATERIAIS NECESSARIOS" xr:uid="{00000000-0004-0000-1C00-000003000000}"/>
    <hyperlink ref="E1" location="'14.2'!A1" display="ASSENTAMENTO DE LAVATORIO(EXCLUSIVE FORNECIMENTO DO APARELHO ),INCLUSIVE MATERIAIS NECESSARIOS" xr:uid="{00000000-0004-0000-1C00-000004000000}"/>
    <hyperlink ref="A2" location="'14.2'!A1" display="ASSENTAMENTO DE LAVATORIO(EXCLUSIVE FORNECIMENTO DO APARELHO ),INCLUSIVE MATERIAIS NECESSARIOS" xr:uid="{00000000-0004-0000-1C00-000005000000}"/>
    <hyperlink ref="B2" location="'14.2'!A1" display="ASSENTAMENTO DE LAVATORIO(EXCLUSIVE FORNECIMENTO DO APARELHO ),INCLUSIVE MATERIAIS NECESSARIOS" xr:uid="{00000000-0004-0000-1C00-000006000000}"/>
    <hyperlink ref="C2" location="'14.2'!A1" display="ASSENTAMENTO DE LAVATORIO(EXCLUSIVE FORNECIMENTO DO APARELHO ),INCLUSIVE MATERIAIS NECESSARIOS" xr:uid="{00000000-0004-0000-1C00-000007000000}"/>
    <hyperlink ref="D2" location="'14.2'!A1" display="ASSENTAMENTO DE LAVATORIO(EXCLUSIVE FORNECIMENTO DO APARELHO ),INCLUSIVE MATERIAIS NECESSARIOS" xr:uid="{00000000-0004-0000-1C00-000008000000}"/>
    <hyperlink ref="E2" location="'14.2'!A1" display="ASSENTAMENTO DE LAVATORIO(EXCLUSIVE FORNECIMENTO DO APARELHO ),INCLUSIVE MATERIAIS NECESSARIOS" xr:uid="{00000000-0004-0000-1C00-000009000000}"/>
    <hyperlink ref="A4" location="'14.2'!A1" display="Peças hidrossanitárias (a)" xr:uid="{00000000-0004-0000-1C00-00000A000000}"/>
    <hyperlink ref="B4" location="'14.2'!A1" display="Peças hidrossanitárias (a)" xr:uid="{00000000-0004-0000-1C00-00000B000000}"/>
    <hyperlink ref="C4" location="'14.2'!A1" display="Peças hidrossanitárias (a)" xr:uid="{00000000-0004-0000-1C00-00000C000000}"/>
    <hyperlink ref="D4" location="'14.2'!A1" display="Peças hidrossanitárias (a)" xr:uid="{00000000-0004-0000-1C00-00000D000000}"/>
    <hyperlink ref="E4" location="'14.2'!A1" display="Peças hidrossanitárias (a)" xr:uid="{00000000-0004-0000-1C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36.75">
      <c r="A2" s="6" t="s">
        <v>12</v>
      </c>
      <c r="B2" s="6" t="s">
        <v>13</v>
      </c>
      <c r="C2" s="6" t="s">
        <v>14</v>
      </c>
      <c r="D2" s="6" t="s">
        <v>15</v>
      </c>
      <c r="E2" s="6" t="s">
        <v>16</v>
      </c>
      <c r="F2" s="6" t="s">
        <v>108</v>
      </c>
      <c r="G2" s="6">
        <v>613.80999999999995</v>
      </c>
      <c r="H2" s="6">
        <v>735.65128500000003</v>
      </c>
      <c r="I2" s="6">
        <v>2206.9538550000002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3</v>
      </c>
      <c r="D8" s="11" t="s">
        <v>114</v>
      </c>
      <c r="E8" s="11">
        <v>3</v>
      </c>
    </row>
    <row r="9" spans="1:9">
      <c r="A9" s="11" t="s">
        <v>115</v>
      </c>
      <c r="B9" s="11" t="s">
        <v>115</v>
      </c>
      <c r="C9" s="11">
        <f>SUBTOTAL(109,Criteria_Summary14.1[Elementos])</f>
        <v>3</v>
      </c>
      <c r="D9" s="11" t="s">
        <v>115</v>
      </c>
      <c r="E9" s="11">
        <f>SUBTOTAL(109,Criteria_Summary14.1[Total])</f>
        <v>3</v>
      </c>
    </row>
    <row r="10" spans="1:9">
      <c r="A10" s="12" t="s">
        <v>116</v>
      </c>
      <c r="B10" s="12">
        <v>0</v>
      </c>
      <c r="C10" s="13"/>
      <c r="D10" s="13"/>
      <c r="E10" s="12">
        <v>3</v>
      </c>
    </row>
    <row r="13" spans="1:9">
      <c r="A13" s="18" t="s">
        <v>114</v>
      </c>
      <c r="B13" s="18" t="s">
        <v>114</v>
      </c>
      <c r="C13" s="18" t="s">
        <v>114</v>
      </c>
      <c r="D13" s="18" t="s">
        <v>114</v>
      </c>
      <c r="E13" s="18" t="s">
        <v>114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3</v>
      </c>
      <c r="C16" s="21" t="s">
        <v>118</v>
      </c>
      <c r="D16" s="21" t="s">
        <v>118</v>
      </c>
      <c r="E16" s="11">
        <v>3</v>
      </c>
    </row>
    <row r="18" spans="1:5">
      <c r="A18" s="22" t="s">
        <v>119</v>
      </c>
      <c r="B18" s="22" t="s">
        <v>119</v>
      </c>
      <c r="C18" s="22" t="s">
        <v>119</v>
      </c>
      <c r="D18" s="22" t="s">
        <v>119</v>
      </c>
      <c r="E18" s="22" t="s">
        <v>119</v>
      </c>
    </row>
    <row r="19" spans="1:5">
      <c r="A19" s="20" t="s">
        <v>120</v>
      </c>
      <c r="B19" s="20" t="s">
        <v>120</v>
      </c>
      <c r="C19" s="20" t="s">
        <v>120</v>
      </c>
      <c r="D19" s="14" t="s">
        <v>121</v>
      </c>
      <c r="E19" s="14"/>
    </row>
    <row r="20" spans="1:5">
      <c r="A20" s="11"/>
      <c r="B20" s="11"/>
      <c r="C20" s="11"/>
      <c r="D20" s="11" t="s">
        <v>122</v>
      </c>
      <c r="E20" s="11" t="s">
        <v>123</v>
      </c>
    </row>
    <row r="22" spans="1:5">
      <c r="A22" s="22" t="s">
        <v>124</v>
      </c>
      <c r="B22" s="22" t="s">
        <v>124</v>
      </c>
      <c r="C22" s="22" t="s">
        <v>124</v>
      </c>
      <c r="D22" s="22" t="s">
        <v>124</v>
      </c>
      <c r="E22" s="22" t="s">
        <v>124</v>
      </c>
    </row>
    <row r="23" spans="1:5">
      <c r="A23" s="20" t="s">
        <v>125</v>
      </c>
      <c r="B23" s="14"/>
      <c r="C23" s="14"/>
      <c r="D23" s="14" t="s">
        <v>110</v>
      </c>
      <c r="E23" s="14"/>
    </row>
    <row r="24" spans="1:5">
      <c r="A24" s="21" t="s">
        <v>126</v>
      </c>
      <c r="B24" s="21" t="s">
        <v>126</v>
      </c>
      <c r="C24" s="21" t="s">
        <v>126</v>
      </c>
      <c r="D24" s="11" t="s">
        <v>127</v>
      </c>
      <c r="E24" s="11" t="s">
        <v>123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4'!A1" display="14.1" xr:uid="{00000000-0004-0000-0200-000000000000}"/>
    <hyperlink ref="F2" location="'14.1E'!A1" display="3" xr:uid="{00000000-0004-0000-0200-000001000000}"/>
    <hyperlink ref="E10" location="'14.1E'!A1" display="'14.1E'!A1" xr:uid="{00000000-0004-0000-0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E13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23</v>
      </c>
      <c r="B1" s="23" t="s">
        <v>23</v>
      </c>
      <c r="C1" s="23" t="s">
        <v>23</v>
      </c>
      <c r="D1" s="23" t="s">
        <v>23</v>
      </c>
      <c r="E1" s="23" t="s">
        <v>23</v>
      </c>
    </row>
    <row r="2" spans="1:5">
      <c r="A2" s="23" t="s">
        <v>23</v>
      </c>
      <c r="B2" s="23" t="s">
        <v>23</v>
      </c>
      <c r="C2" s="23" t="s">
        <v>23</v>
      </c>
      <c r="D2" s="23" t="s">
        <v>23</v>
      </c>
      <c r="E2" s="23" t="s">
        <v>23</v>
      </c>
    </row>
    <row r="4" spans="1:5">
      <c r="A4" s="18" t="s">
        <v>129</v>
      </c>
      <c r="B4" s="18" t="s">
        <v>129</v>
      </c>
      <c r="C4" s="18" t="s">
        <v>129</v>
      </c>
      <c r="D4" s="18" t="s">
        <v>129</v>
      </c>
      <c r="E4" s="18" t="s">
        <v>129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132</v>
      </c>
      <c r="D7" s="11" t="s">
        <v>185</v>
      </c>
      <c r="E7" s="11">
        <v>1</v>
      </c>
    </row>
    <row r="8" spans="1:5" ht="24.75">
      <c r="A8" s="11" t="s">
        <v>181</v>
      </c>
      <c r="B8" s="11" t="s">
        <v>122</v>
      </c>
      <c r="C8" s="11" t="s">
        <v>132</v>
      </c>
      <c r="D8" s="11" t="s">
        <v>186</v>
      </c>
      <c r="E8" s="11">
        <v>1</v>
      </c>
    </row>
    <row r="9" spans="1:5" ht="24.75">
      <c r="A9" s="11" t="s">
        <v>181</v>
      </c>
      <c r="B9" s="11" t="s">
        <v>122</v>
      </c>
      <c r="C9" s="11" t="s">
        <v>132</v>
      </c>
      <c r="D9" s="11" t="s">
        <v>187</v>
      </c>
      <c r="E9" s="11">
        <v>1</v>
      </c>
    </row>
    <row r="10" spans="1:5" ht="24.75">
      <c r="A10" s="11" t="s">
        <v>181</v>
      </c>
      <c r="B10" s="11" t="s">
        <v>122</v>
      </c>
      <c r="C10" s="11" t="s">
        <v>132</v>
      </c>
      <c r="D10" s="11" t="s">
        <v>188</v>
      </c>
      <c r="E10" s="11">
        <v>1</v>
      </c>
    </row>
    <row r="11" spans="1:5" ht="24.75">
      <c r="A11" s="11" t="s">
        <v>181</v>
      </c>
      <c r="B11" s="11" t="s">
        <v>122</v>
      </c>
      <c r="C11" s="11" t="s">
        <v>132</v>
      </c>
      <c r="D11" s="11" t="s">
        <v>189</v>
      </c>
      <c r="E11" s="11">
        <v>1</v>
      </c>
    </row>
    <row r="12" spans="1:5" ht="24.75">
      <c r="A12" s="11" t="s">
        <v>181</v>
      </c>
      <c r="B12" s="11" t="s">
        <v>122</v>
      </c>
      <c r="C12" s="11" t="s">
        <v>132</v>
      </c>
      <c r="D12" s="11" t="s">
        <v>190</v>
      </c>
      <c r="E12" s="11">
        <v>1</v>
      </c>
    </row>
    <row r="13" spans="1:5">
      <c r="A13" s="1" t="s">
        <v>115</v>
      </c>
      <c r="B13" s="1" t="s">
        <v>115</v>
      </c>
      <c r="C13" s="1">
        <f>SUBTOTAL(103,Elements1431[Elemento])</f>
        <v>6</v>
      </c>
      <c r="D13" s="1" t="s">
        <v>115</v>
      </c>
      <c r="E13" s="1">
        <f>SUBTOTAL(109,Elements1431[Totais:])</f>
        <v>6</v>
      </c>
    </row>
  </sheetData>
  <mergeCells count="3">
    <mergeCell ref="A1:E2"/>
    <mergeCell ref="A4:E4"/>
    <mergeCell ref="A5:E5"/>
  </mergeCells>
  <hyperlinks>
    <hyperlink ref="A1" location="'14.3'!A1" display="MICTORIO DE LOUCA BRANCA COM SIFAO INTEGRADO E MEDIDAS EM TORNO DE (33X28X53)CM,INCLUSIVE ACESSORIOS DE FIXACAO.FERRAGENS EM METAL CROMADO:REGISTRO DE PRESSAO 1416 DE 1/2&quot; E TUBODE LIGACAO DE 1/2&quot;.FORNECIMENTO" xr:uid="{00000000-0004-0000-1D00-000000000000}"/>
    <hyperlink ref="B1" location="'14.3'!A1" display="MICTORIO DE LOUCA BRANCA COM SIFAO INTEGRADO E MEDIDAS EM TORNO DE (33X28X53)CM,INCLUSIVE ACESSORIOS DE FIXACAO.FERRAGENS EM METAL CROMADO:REGISTRO DE PRESSAO 1416 DE 1/2&quot; E TUBODE LIGACAO DE 1/2&quot;.FORNECIMENTO" xr:uid="{00000000-0004-0000-1D00-000001000000}"/>
    <hyperlink ref="C1" location="'14.3'!A1" display="MICTORIO DE LOUCA BRANCA COM SIFAO INTEGRADO E MEDIDAS EM TORNO DE (33X28X53)CM,INCLUSIVE ACESSORIOS DE FIXACAO.FERRAGENS EM METAL CROMADO:REGISTRO DE PRESSAO 1416 DE 1/2&quot; E TUBODE LIGACAO DE 1/2&quot;.FORNECIMENTO" xr:uid="{00000000-0004-0000-1D00-000002000000}"/>
    <hyperlink ref="D1" location="'14.3'!A1" display="MICTORIO DE LOUCA BRANCA COM SIFAO INTEGRADO E MEDIDAS EM TORNO DE (33X28X53)CM,INCLUSIVE ACESSORIOS DE FIXACAO.FERRAGENS EM METAL CROMADO:REGISTRO DE PRESSAO 1416 DE 1/2&quot; E TUBODE LIGACAO DE 1/2&quot;.FORNECIMENTO" xr:uid="{00000000-0004-0000-1D00-000003000000}"/>
    <hyperlink ref="E1" location="'14.3'!A1" display="MICTORIO DE LOUCA BRANCA COM SIFAO INTEGRADO E MEDIDAS EM TORNO DE (33X28X53)CM,INCLUSIVE ACESSORIOS DE FIXACAO.FERRAGENS EM METAL CROMADO:REGISTRO DE PRESSAO 1416 DE 1/2&quot; E TUBODE LIGACAO DE 1/2&quot;.FORNECIMENTO" xr:uid="{00000000-0004-0000-1D00-000004000000}"/>
    <hyperlink ref="A2" location="'14.3'!A1" display="MICTORIO DE LOUCA BRANCA COM SIFAO INTEGRADO E MEDIDAS EM TORNO DE (33X28X53)CM,INCLUSIVE ACESSORIOS DE FIXACAO.FERRAGENS EM METAL CROMADO:REGISTRO DE PRESSAO 1416 DE 1/2&quot; E TUBODE LIGACAO DE 1/2&quot;.FORNECIMENTO" xr:uid="{00000000-0004-0000-1D00-000005000000}"/>
    <hyperlink ref="B2" location="'14.3'!A1" display="MICTORIO DE LOUCA BRANCA COM SIFAO INTEGRADO E MEDIDAS EM TORNO DE (33X28X53)CM,INCLUSIVE ACESSORIOS DE FIXACAO.FERRAGENS EM METAL CROMADO:REGISTRO DE PRESSAO 1416 DE 1/2&quot; E TUBODE LIGACAO DE 1/2&quot;.FORNECIMENTO" xr:uid="{00000000-0004-0000-1D00-000006000000}"/>
    <hyperlink ref="C2" location="'14.3'!A1" display="MICTORIO DE LOUCA BRANCA COM SIFAO INTEGRADO E MEDIDAS EM TORNO DE (33X28X53)CM,INCLUSIVE ACESSORIOS DE FIXACAO.FERRAGENS EM METAL CROMADO:REGISTRO DE PRESSAO 1416 DE 1/2&quot; E TUBODE LIGACAO DE 1/2&quot;.FORNECIMENTO" xr:uid="{00000000-0004-0000-1D00-000007000000}"/>
    <hyperlink ref="D2" location="'14.3'!A1" display="MICTORIO DE LOUCA BRANCA COM SIFAO INTEGRADO E MEDIDAS EM TORNO DE (33X28X53)CM,INCLUSIVE ACESSORIOS DE FIXACAO.FERRAGENS EM METAL CROMADO:REGISTRO DE PRESSAO 1416 DE 1/2&quot; E TUBODE LIGACAO DE 1/2&quot;.FORNECIMENTO" xr:uid="{00000000-0004-0000-1D00-000008000000}"/>
    <hyperlink ref="E2" location="'14.3'!A1" display="MICTORIO DE LOUCA BRANCA COM SIFAO INTEGRADO E MEDIDAS EM TORNO DE (33X28X53)CM,INCLUSIVE ACESSORIOS DE FIXACAO.FERRAGENS EM METAL CROMADO:REGISTRO DE PRESSAO 1416 DE 1/2&quot; E TUBODE LIGACAO DE 1/2&quot;.FORNECIMENTO" xr:uid="{00000000-0004-0000-1D00-000009000000}"/>
    <hyperlink ref="A4" location="'14.3'!A1" display="Peças hidrossanitárias (Ajuste da Fixação)" xr:uid="{00000000-0004-0000-1D00-00000A000000}"/>
    <hyperlink ref="B4" location="'14.3'!A1" display="Peças hidrossanitárias (Ajuste da Fixação)" xr:uid="{00000000-0004-0000-1D00-00000B000000}"/>
    <hyperlink ref="C4" location="'14.3'!A1" display="Peças hidrossanitárias (Ajuste da Fixação)" xr:uid="{00000000-0004-0000-1D00-00000C000000}"/>
    <hyperlink ref="D4" location="'14.3'!A1" display="Peças hidrossanitárias (Ajuste da Fixação)" xr:uid="{00000000-0004-0000-1D00-00000D000000}"/>
    <hyperlink ref="E4" location="'14.3'!A1" display="Peças hidrossanitárias (Ajuste da Fixação)" xr:uid="{00000000-0004-0000-1D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E13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27</v>
      </c>
      <c r="B1" s="23" t="s">
        <v>27</v>
      </c>
      <c r="C1" s="23" t="s">
        <v>27</v>
      </c>
      <c r="D1" s="23" t="s">
        <v>27</v>
      </c>
      <c r="E1" s="23" t="s">
        <v>27</v>
      </c>
    </row>
    <row r="2" spans="1:5">
      <c r="A2" s="23" t="s">
        <v>27</v>
      </c>
      <c r="B2" s="23" t="s">
        <v>27</v>
      </c>
      <c r="C2" s="23" t="s">
        <v>27</v>
      </c>
      <c r="D2" s="23" t="s">
        <v>27</v>
      </c>
      <c r="E2" s="23" t="s">
        <v>27</v>
      </c>
    </row>
    <row r="4" spans="1:5">
      <c r="A4" s="18" t="s">
        <v>129</v>
      </c>
      <c r="B4" s="18" t="s">
        <v>129</v>
      </c>
      <c r="C4" s="18" t="s">
        <v>129</v>
      </c>
      <c r="D4" s="18" t="s">
        <v>129</v>
      </c>
      <c r="E4" s="18" t="s">
        <v>129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132</v>
      </c>
      <c r="D7" s="11" t="s">
        <v>185</v>
      </c>
      <c r="E7" s="11">
        <v>1</v>
      </c>
    </row>
    <row r="8" spans="1:5" ht="24.75">
      <c r="A8" s="11" t="s">
        <v>181</v>
      </c>
      <c r="B8" s="11" t="s">
        <v>122</v>
      </c>
      <c r="C8" s="11" t="s">
        <v>132</v>
      </c>
      <c r="D8" s="11" t="s">
        <v>186</v>
      </c>
      <c r="E8" s="11">
        <v>1</v>
      </c>
    </row>
    <row r="9" spans="1:5" ht="24.75">
      <c r="A9" s="11" t="s">
        <v>181</v>
      </c>
      <c r="B9" s="11" t="s">
        <v>122</v>
      </c>
      <c r="C9" s="11" t="s">
        <v>132</v>
      </c>
      <c r="D9" s="11" t="s">
        <v>187</v>
      </c>
      <c r="E9" s="11">
        <v>1</v>
      </c>
    </row>
    <row r="10" spans="1:5" ht="24.75">
      <c r="A10" s="11" t="s">
        <v>181</v>
      </c>
      <c r="B10" s="11" t="s">
        <v>122</v>
      </c>
      <c r="C10" s="11" t="s">
        <v>132</v>
      </c>
      <c r="D10" s="11" t="s">
        <v>188</v>
      </c>
      <c r="E10" s="11">
        <v>1</v>
      </c>
    </row>
    <row r="11" spans="1:5" ht="24.75">
      <c r="A11" s="11" t="s">
        <v>181</v>
      </c>
      <c r="B11" s="11" t="s">
        <v>122</v>
      </c>
      <c r="C11" s="11" t="s">
        <v>132</v>
      </c>
      <c r="D11" s="11" t="s">
        <v>189</v>
      </c>
      <c r="E11" s="11">
        <v>1</v>
      </c>
    </row>
    <row r="12" spans="1:5" ht="24.75">
      <c r="A12" s="11" t="s">
        <v>181</v>
      </c>
      <c r="B12" s="11" t="s">
        <v>122</v>
      </c>
      <c r="C12" s="11" t="s">
        <v>132</v>
      </c>
      <c r="D12" s="11" t="s">
        <v>190</v>
      </c>
      <c r="E12" s="11">
        <v>1</v>
      </c>
    </row>
    <row r="13" spans="1:5">
      <c r="A13" s="1" t="s">
        <v>115</v>
      </c>
      <c r="B13" s="1" t="s">
        <v>115</v>
      </c>
      <c r="C13" s="1">
        <f>SUBTOTAL(103,Elements1441[Elemento])</f>
        <v>6</v>
      </c>
      <c r="D13" s="1" t="s">
        <v>115</v>
      </c>
      <c r="E13" s="1">
        <f>SUBTOTAL(109,Elements1441[Totais:])</f>
        <v>6</v>
      </c>
    </row>
  </sheetData>
  <mergeCells count="3">
    <mergeCell ref="A1:E2"/>
    <mergeCell ref="A4:E4"/>
    <mergeCell ref="A5:E5"/>
  </mergeCells>
  <hyperlinks>
    <hyperlink ref="A1" location="'14.4'!A1" display="INSTALACAO E ASSENTAMENTO DE MICTORIO(EXCLUSIVE FORNECIMENTO DO APARELHO),COMPREENDENDO:3,00M DE TUBO DE PVC DE 25MM,1,5 0M DE TUBOS DE PVC DE 40MM E 50MM,CADA,CONEXOES E RALO SIFON ADO DE PVC COM 100X100X50MM COM TAMPA CEGA" xr:uid="{00000000-0004-0000-1E00-000000000000}"/>
    <hyperlink ref="B1" location="'14.4'!A1" display="INSTALACAO E ASSENTAMENTO DE MICTORIO(EXCLUSIVE FORNECIMENTO DO APARELHO),COMPREENDENDO:3,00M DE TUBO DE PVC DE 25MM,1,5 0M DE TUBOS DE PVC DE 40MM E 50MM,CADA,CONEXOES E RALO SIFON ADO DE PVC COM 100X100X50MM COM TAMPA CEGA" xr:uid="{00000000-0004-0000-1E00-000001000000}"/>
    <hyperlink ref="C1" location="'14.4'!A1" display="INSTALACAO E ASSENTAMENTO DE MICTORIO(EXCLUSIVE FORNECIMENTO DO APARELHO),COMPREENDENDO:3,00M DE TUBO DE PVC DE 25MM,1,5 0M DE TUBOS DE PVC DE 40MM E 50MM,CADA,CONEXOES E RALO SIFON ADO DE PVC COM 100X100X50MM COM TAMPA CEGA" xr:uid="{00000000-0004-0000-1E00-000002000000}"/>
    <hyperlink ref="D1" location="'14.4'!A1" display="INSTALACAO E ASSENTAMENTO DE MICTORIO(EXCLUSIVE FORNECIMENTO DO APARELHO),COMPREENDENDO:3,00M DE TUBO DE PVC DE 25MM,1,5 0M DE TUBOS DE PVC DE 40MM E 50MM,CADA,CONEXOES E RALO SIFON ADO DE PVC COM 100X100X50MM COM TAMPA CEGA" xr:uid="{00000000-0004-0000-1E00-000003000000}"/>
    <hyperlink ref="E1" location="'14.4'!A1" display="INSTALACAO E ASSENTAMENTO DE MICTORIO(EXCLUSIVE FORNECIMENTO DO APARELHO),COMPREENDENDO:3,00M DE TUBO DE PVC DE 25MM,1,5 0M DE TUBOS DE PVC DE 40MM E 50MM,CADA,CONEXOES E RALO SIFON ADO DE PVC COM 100X100X50MM COM TAMPA CEGA" xr:uid="{00000000-0004-0000-1E00-000004000000}"/>
    <hyperlink ref="A2" location="'14.4'!A1" display="INSTALACAO E ASSENTAMENTO DE MICTORIO(EXCLUSIVE FORNECIMENTO DO APARELHO),COMPREENDENDO:3,00M DE TUBO DE PVC DE 25MM,1,5 0M DE TUBOS DE PVC DE 40MM E 50MM,CADA,CONEXOES E RALO SIFON ADO DE PVC COM 100X100X50MM COM TAMPA CEGA" xr:uid="{00000000-0004-0000-1E00-000005000000}"/>
    <hyperlink ref="B2" location="'14.4'!A1" display="INSTALACAO E ASSENTAMENTO DE MICTORIO(EXCLUSIVE FORNECIMENTO DO APARELHO),COMPREENDENDO:3,00M DE TUBO DE PVC DE 25MM,1,5 0M DE TUBOS DE PVC DE 40MM E 50MM,CADA,CONEXOES E RALO SIFON ADO DE PVC COM 100X100X50MM COM TAMPA CEGA" xr:uid="{00000000-0004-0000-1E00-000006000000}"/>
    <hyperlink ref="C2" location="'14.4'!A1" display="INSTALACAO E ASSENTAMENTO DE MICTORIO(EXCLUSIVE FORNECIMENTO DO APARELHO),COMPREENDENDO:3,00M DE TUBO DE PVC DE 25MM,1,5 0M DE TUBOS DE PVC DE 40MM E 50MM,CADA,CONEXOES E RALO SIFON ADO DE PVC COM 100X100X50MM COM TAMPA CEGA" xr:uid="{00000000-0004-0000-1E00-000007000000}"/>
    <hyperlink ref="D2" location="'14.4'!A1" display="INSTALACAO E ASSENTAMENTO DE MICTORIO(EXCLUSIVE FORNECIMENTO DO APARELHO),COMPREENDENDO:3,00M DE TUBO DE PVC DE 25MM,1,5 0M DE TUBOS DE PVC DE 40MM E 50MM,CADA,CONEXOES E RALO SIFON ADO DE PVC COM 100X100X50MM COM TAMPA CEGA" xr:uid="{00000000-0004-0000-1E00-000008000000}"/>
    <hyperlink ref="E2" location="'14.4'!A1" display="INSTALACAO E ASSENTAMENTO DE MICTORIO(EXCLUSIVE FORNECIMENTO DO APARELHO),COMPREENDENDO:3,00M DE TUBO DE PVC DE 25MM,1,5 0M DE TUBOS DE PVC DE 40MM E 50MM,CADA,CONEXOES E RALO SIFON ADO DE PVC COM 100X100X50MM COM TAMPA CEGA" xr:uid="{00000000-0004-0000-1E00-000009000000}"/>
    <hyperlink ref="A4" location="'14.4'!A1" display="Peças hidrossanitárias (Ajuste da Fixação)" xr:uid="{00000000-0004-0000-1E00-00000A000000}"/>
    <hyperlink ref="B4" location="'14.4'!A1" display="Peças hidrossanitárias (Ajuste da Fixação)" xr:uid="{00000000-0004-0000-1E00-00000B000000}"/>
    <hyperlink ref="C4" location="'14.4'!A1" display="Peças hidrossanitárias (Ajuste da Fixação)" xr:uid="{00000000-0004-0000-1E00-00000C000000}"/>
    <hyperlink ref="D4" location="'14.4'!A1" display="Peças hidrossanitárias (Ajuste da Fixação)" xr:uid="{00000000-0004-0000-1E00-00000D000000}"/>
    <hyperlink ref="E4" location="'14.4'!A1" display="Peças hidrossanitárias (Ajuste da Fixação)" xr:uid="{00000000-0004-0000-1E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E4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30</v>
      </c>
      <c r="B1" s="23" t="s">
        <v>30</v>
      </c>
      <c r="C1" s="23" t="s">
        <v>30</v>
      </c>
      <c r="D1" s="23" t="s">
        <v>30</v>
      </c>
      <c r="E1" s="23" t="s">
        <v>30</v>
      </c>
    </row>
    <row r="2" spans="1:5">
      <c r="A2" s="23" t="s">
        <v>30</v>
      </c>
      <c r="B2" s="23" t="s">
        <v>30</v>
      </c>
      <c r="C2" s="23" t="s">
        <v>30</v>
      </c>
      <c r="D2" s="23" t="s">
        <v>30</v>
      </c>
      <c r="E2" s="23" t="s">
        <v>30</v>
      </c>
    </row>
    <row r="4" spans="1:5">
      <c r="A4" s="18" t="s">
        <v>129</v>
      </c>
      <c r="B4" s="18" t="s">
        <v>129</v>
      </c>
      <c r="C4" s="18" t="s">
        <v>129</v>
      </c>
      <c r="D4" s="18" t="s">
        <v>129</v>
      </c>
      <c r="E4" s="18" t="s">
        <v>129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135</v>
      </c>
      <c r="D7" s="11" t="s">
        <v>191</v>
      </c>
      <c r="E7" s="11">
        <v>1</v>
      </c>
    </row>
    <row r="8" spans="1:5" ht="24.75">
      <c r="A8" s="11" t="s">
        <v>181</v>
      </c>
      <c r="B8" s="11" t="s">
        <v>122</v>
      </c>
      <c r="C8" s="11" t="s">
        <v>135</v>
      </c>
      <c r="D8" s="11" t="s">
        <v>192</v>
      </c>
      <c r="E8" s="11">
        <v>1</v>
      </c>
    </row>
    <row r="9" spans="1:5" ht="24.75">
      <c r="A9" s="11" t="s">
        <v>181</v>
      </c>
      <c r="B9" s="11" t="s">
        <v>122</v>
      </c>
      <c r="C9" s="11" t="s">
        <v>135</v>
      </c>
      <c r="D9" s="11" t="s">
        <v>193</v>
      </c>
      <c r="E9" s="11">
        <v>1</v>
      </c>
    </row>
    <row r="10" spans="1:5" ht="24.75">
      <c r="A10" s="11" t="s">
        <v>181</v>
      </c>
      <c r="B10" s="11" t="s">
        <v>122</v>
      </c>
      <c r="C10" s="11" t="s">
        <v>135</v>
      </c>
      <c r="D10" s="11" t="s">
        <v>194</v>
      </c>
      <c r="E10" s="11">
        <v>1</v>
      </c>
    </row>
    <row r="11" spans="1:5" ht="24.75">
      <c r="A11" s="11" t="s">
        <v>181</v>
      </c>
      <c r="B11" s="11" t="s">
        <v>122</v>
      </c>
      <c r="C11" s="11" t="s">
        <v>135</v>
      </c>
      <c r="D11" s="11" t="s">
        <v>195</v>
      </c>
      <c r="E11" s="11">
        <v>1</v>
      </c>
    </row>
    <row r="12" spans="1:5" ht="24.75">
      <c r="A12" s="11" t="s">
        <v>181</v>
      </c>
      <c r="B12" s="11" t="s">
        <v>122</v>
      </c>
      <c r="C12" s="11" t="s">
        <v>135</v>
      </c>
      <c r="D12" s="11" t="s">
        <v>196</v>
      </c>
      <c r="E12" s="11">
        <v>1</v>
      </c>
    </row>
    <row r="13" spans="1:5" ht="24.75">
      <c r="A13" s="11" t="s">
        <v>181</v>
      </c>
      <c r="B13" s="11" t="s">
        <v>122</v>
      </c>
      <c r="C13" s="11" t="s">
        <v>135</v>
      </c>
      <c r="D13" s="11" t="s">
        <v>197</v>
      </c>
      <c r="E13" s="11">
        <v>1</v>
      </c>
    </row>
    <row r="14" spans="1:5" ht="24.75">
      <c r="A14" s="11" t="s">
        <v>181</v>
      </c>
      <c r="B14" s="11" t="s">
        <v>122</v>
      </c>
      <c r="C14" s="11" t="s">
        <v>135</v>
      </c>
      <c r="D14" s="11" t="s">
        <v>198</v>
      </c>
      <c r="E14" s="11">
        <v>1</v>
      </c>
    </row>
    <row r="15" spans="1:5" ht="24.75">
      <c r="A15" s="11" t="s">
        <v>181</v>
      </c>
      <c r="B15" s="11" t="s">
        <v>122</v>
      </c>
      <c r="C15" s="11" t="s">
        <v>135</v>
      </c>
      <c r="D15" s="11" t="s">
        <v>199</v>
      </c>
      <c r="E15" s="11">
        <v>1</v>
      </c>
    </row>
    <row r="16" spans="1:5" ht="24.75">
      <c r="A16" s="11" t="s">
        <v>181</v>
      </c>
      <c r="B16" s="11" t="s">
        <v>122</v>
      </c>
      <c r="C16" s="11" t="s">
        <v>135</v>
      </c>
      <c r="D16" s="11" t="s">
        <v>200</v>
      </c>
      <c r="E16" s="11">
        <v>1</v>
      </c>
    </row>
    <row r="17" spans="1:5" ht="24.75">
      <c r="A17" s="11" t="s">
        <v>181</v>
      </c>
      <c r="B17" s="11" t="s">
        <v>122</v>
      </c>
      <c r="C17" s="11" t="s">
        <v>135</v>
      </c>
      <c r="D17" s="11" t="s">
        <v>201</v>
      </c>
      <c r="E17" s="11">
        <v>1</v>
      </c>
    </row>
    <row r="18" spans="1:5" ht="24.75">
      <c r="A18" s="11" t="s">
        <v>181</v>
      </c>
      <c r="B18" s="11" t="s">
        <v>122</v>
      </c>
      <c r="C18" s="11" t="s">
        <v>135</v>
      </c>
      <c r="D18" s="11" t="s">
        <v>202</v>
      </c>
      <c r="E18" s="11">
        <v>1</v>
      </c>
    </row>
    <row r="19" spans="1:5" ht="24.75">
      <c r="A19" s="11" t="s">
        <v>181</v>
      </c>
      <c r="B19" s="11" t="s">
        <v>122</v>
      </c>
      <c r="C19" s="11" t="s">
        <v>135</v>
      </c>
      <c r="D19" s="11" t="s">
        <v>203</v>
      </c>
      <c r="E19" s="11">
        <v>1</v>
      </c>
    </row>
    <row r="20" spans="1:5" ht="24.75">
      <c r="A20" s="11" t="s">
        <v>181</v>
      </c>
      <c r="B20" s="11" t="s">
        <v>122</v>
      </c>
      <c r="C20" s="11" t="s">
        <v>135</v>
      </c>
      <c r="D20" s="11" t="s">
        <v>204</v>
      </c>
      <c r="E20" s="11">
        <v>1</v>
      </c>
    </row>
    <row r="21" spans="1:5" ht="24.75">
      <c r="A21" s="11" t="s">
        <v>181</v>
      </c>
      <c r="B21" s="11" t="s">
        <v>122</v>
      </c>
      <c r="C21" s="11" t="s">
        <v>135</v>
      </c>
      <c r="D21" s="11" t="s">
        <v>205</v>
      </c>
      <c r="E21" s="11">
        <v>1</v>
      </c>
    </row>
    <row r="22" spans="1:5" ht="24.75">
      <c r="A22" s="11" t="s">
        <v>181</v>
      </c>
      <c r="B22" s="11" t="s">
        <v>122</v>
      </c>
      <c r="C22" s="11" t="s">
        <v>135</v>
      </c>
      <c r="D22" s="11" t="s">
        <v>206</v>
      </c>
      <c r="E22" s="11">
        <v>1</v>
      </c>
    </row>
    <row r="23" spans="1:5" ht="24.75">
      <c r="A23" s="11" t="s">
        <v>181</v>
      </c>
      <c r="B23" s="11" t="s">
        <v>122</v>
      </c>
      <c r="C23" s="11" t="s">
        <v>135</v>
      </c>
      <c r="D23" s="11" t="s">
        <v>207</v>
      </c>
      <c r="E23" s="11">
        <v>1</v>
      </c>
    </row>
    <row r="24" spans="1:5" ht="24.75">
      <c r="A24" s="11" t="s">
        <v>181</v>
      </c>
      <c r="B24" s="11" t="s">
        <v>122</v>
      </c>
      <c r="C24" s="11" t="s">
        <v>135</v>
      </c>
      <c r="D24" s="11" t="s">
        <v>208</v>
      </c>
      <c r="E24" s="11">
        <v>1</v>
      </c>
    </row>
    <row r="25" spans="1:5" ht="24.75">
      <c r="A25" s="11" t="s">
        <v>181</v>
      </c>
      <c r="B25" s="11" t="s">
        <v>122</v>
      </c>
      <c r="C25" s="11" t="s">
        <v>135</v>
      </c>
      <c r="D25" s="11" t="s">
        <v>209</v>
      </c>
      <c r="E25" s="11">
        <v>1</v>
      </c>
    </row>
    <row r="26" spans="1:5" ht="24.75">
      <c r="A26" s="11" t="s">
        <v>181</v>
      </c>
      <c r="B26" s="11" t="s">
        <v>122</v>
      </c>
      <c r="C26" s="11" t="s">
        <v>135</v>
      </c>
      <c r="D26" s="11" t="s">
        <v>210</v>
      </c>
      <c r="E26" s="11">
        <v>1</v>
      </c>
    </row>
    <row r="27" spans="1:5" ht="24.75">
      <c r="A27" s="11" t="s">
        <v>181</v>
      </c>
      <c r="B27" s="11" t="s">
        <v>122</v>
      </c>
      <c r="C27" s="11" t="s">
        <v>135</v>
      </c>
      <c r="D27" s="11" t="s">
        <v>211</v>
      </c>
      <c r="E27" s="11">
        <v>1</v>
      </c>
    </row>
    <row r="28" spans="1:5" ht="24.75">
      <c r="A28" s="11" t="s">
        <v>181</v>
      </c>
      <c r="B28" s="11" t="s">
        <v>122</v>
      </c>
      <c r="C28" s="11" t="s">
        <v>135</v>
      </c>
      <c r="D28" s="11" t="s">
        <v>212</v>
      </c>
      <c r="E28" s="11">
        <v>1</v>
      </c>
    </row>
    <row r="29" spans="1:5" ht="24.75">
      <c r="A29" s="11" t="s">
        <v>181</v>
      </c>
      <c r="B29" s="11" t="s">
        <v>122</v>
      </c>
      <c r="C29" s="11" t="s">
        <v>135</v>
      </c>
      <c r="D29" s="11" t="s">
        <v>213</v>
      </c>
      <c r="E29" s="11">
        <v>1</v>
      </c>
    </row>
    <row r="30" spans="1:5" ht="24.75">
      <c r="A30" s="11" t="s">
        <v>181</v>
      </c>
      <c r="B30" s="11" t="s">
        <v>122</v>
      </c>
      <c r="C30" s="11" t="s">
        <v>135</v>
      </c>
      <c r="D30" s="11" t="s">
        <v>214</v>
      </c>
      <c r="E30" s="11">
        <v>1</v>
      </c>
    </row>
    <row r="31" spans="1:5" ht="24.75">
      <c r="A31" s="11" t="s">
        <v>181</v>
      </c>
      <c r="B31" s="11" t="s">
        <v>122</v>
      </c>
      <c r="C31" s="11" t="s">
        <v>135</v>
      </c>
      <c r="D31" s="11" t="s">
        <v>215</v>
      </c>
      <c r="E31" s="11">
        <v>1</v>
      </c>
    </row>
    <row r="32" spans="1:5" ht="24.75">
      <c r="A32" s="11" t="s">
        <v>181</v>
      </c>
      <c r="B32" s="11" t="s">
        <v>122</v>
      </c>
      <c r="C32" s="11" t="s">
        <v>135</v>
      </c>
      <c r="D32" s="11" t="s">
        <v>216</v>
      </c>
      <c r="E32" s="11">
        <v>1</v>
      </c>
    </row>
    <row r="33" spans="1:5" ht="24.75">
      <c r="A33" s="11" t="s">
        <v>181</v>
      </c>
      <c r="B33" s="11" t="s">
        <v>122</v>
      </c>
      <c r="C33" s="11" t="s">
        <v>135</v>
      </c>
      <c r="D33" s="11" t="s">
        <v>217</v>
      </c>
      <c r="E33" s="11">
        <v>1</v>
      </c>
    </row>
    <row r="34" spans="1:5" ht="24.75">
      <c r="A34" s="11" t="s">
        <v>181</v>
      </c>
      <c r="B34" s="11" t="s">
        <v>122</v>
      </c>
      <c r="C34" s="11" t="s">
        <v>135</v>
      </c>
      <c r="D34" s="11" t="s">
        <v>218</v>
      </c>
      <c r="E34" s="11">
        <v>1</v>
      </c>
    </row>
    <row r="35" spans="1:5" ht="24.75">
      <c r="A35" s="11" t="s">
        <v>181</v>
      </c>
      <c r="B35" s="11" t="s">
        <v>122</v>
      </c>
      <c r="C35" s="11" t="s">
        <v>135</v>
      </c>
      <c r="D35" s="11" t="s">
        <v>219</v>
      </c>
      <c r="E35" s="11">
        <v>1</v>
      </c>
    </row>
    <row r="36" spans="1:5" ht="24.75">
      <c r="A36" s="11" t="s">
        <v>181</v>
      </c>
      <c r="B36" s="11" t="s">
        <v>122</v>
      </c>
      <c r="C36" s="11" t="s">
        <v>135</v>
      </c>
      <c r="D36" s="11" t="s">
        <v>220</v>
      </c>
      <c r="E36" s="11">
        <v>1</v>
      </c>
    </row>
    <row r="37" spans="1:5" ht="24.75">
      <c r="A37" s="11" t="s">
        <v>181</v>
      </c>
      <c r="B37" s="11" t="s">
        <v>122</v>
      </c>
      <c r="C37" s="11" t="s">
        <v>135</v>
      </c>
      <c r="D37" s="11" t="s">
        <v>221</v>
      </c>
      <c r="E37" s="11">
        <v>1</v>
      </c>
    </row>
    <row r="38" spans="1:5" ht="24.75">
      <c r="A38" s="11" t="s">
        <v>181</v>
      </c>
      <c r="B38" s="11" t="s">
        <v>122</v>
      </c>
      <c r="C38" s="11" t="s">
        <v>135</v>
      </c>
      <c r="D38" s="11" t="s">
        <v>222</v>
      </c>
      <c r="E38" s="11">
        <v>1</v>
      </c>
    </row>
    <row r="39" spans="1:5" ht="24.75">
      <c r="A39" s="11" t="s">
        <v>181</v>
      </c>
      <c r="B39" s="11" t="s">
        <v>122</v>
      </c>
      <c r="C39" s="11" t="s">
        <v>135</v>
      </c>
      <c r="D39" s="11" t="s">
        <v>223</v>
      </c>
      <c r="E39" s="11">
        <v>1</v>
      </c>
    </row>
    <row r="40" spans="1:5" ht="24.75">
      <c r="A40" s="11" t="s">
        <v>181</v>
      </c>
      <c r="B40" s="11" t="s">
        <v>122</v>
      </c>
      <c r="C40" s="11" t="s">
        <v>135</v>
      </c>
      <c r="D40" s="11" t="s">
        <v>224</v>
      </c>
      <c r="E40" s="11">
        <v>1</v>
      </c>
    </row>
    <row r="41" spans="1:5" ht="24.75">
      <c r="A41" s="11" t="s">
        <v>181</v>
      </c>
      <c r="B41" s="11" t="s">
        <v>122</v>
      </c>
      <c r="C41" s="11" t="s">
        <v>135</v>
      </c>
      <c r="D41" s="11" t="s">
        <v>225</v>
      </c>
      <c r="E41" s="11">
        <v>1</v>
      </c>
    </row>
    <row r="42" spans="1:5" ht="24.75">
      <c r="A42" s="11" t="s">
        <v>181</v>
      </c>
      <c r="B42" s="11" t="s">
        <v>122</v>
      </c>
      <c r="C42" s="11" t="s">
        <v>135</v>
      </c>
      <c r="D42" s="11" t="s">
        <v>226</v>
      </c>
      <c r="E42" s="11">
        <v>1</v>
      </c>
    </row>
    <row r="43" spans="1:5" ht="24.75">
      <c r="A43" s="11" t="s">
        <v>181</v>
      </c>
      <c r="B43" s="11" t="s">
        <v>122</v>
      </c>
      <c r="C43" s="11" t="s">
        <v>135</v>
      </c>
      <c r="D43" s="11" t="s">
        <v>227</v>
      </c>
      <c r="E43" s="11">
        <v>1</v>
      </c>
    </row>
    <row r="44" spans="1:5" ht="24.75">
      <c r="A44" s="11" t="s">
        <v>181</v>
      </c>
      <c r="B44" s="11" t="s">
        <v>122</v>
      </c>
      <c r="C44" s="11" t="s">
        <v>135</v>
      </c>
      <c r="D44" s="11" t="s">
        <v>228</v>
      </c>
      <c r="E44" s="11">
        <v>1</v>
      </c>
    </row>
    <row r="45" spans="1:5" ht="24.75">
      <c r="A45" s="11" t="s">
        <v>181</v>
      </c>
      <c r="B45" s="11" t="s">
        <v>122</v>
      </c>
      <c r="C45" s="11" t="s">
        <v>135</v>
      </c>
      <c r="D45" s="11" t="s">
        <v>229</v>
      </c>
      <c r="E45" s="11">
        <v>1</v>
      </c>
    </row>
    <row r="46" spans="1:5" ht="24.75">
      <c r="A46" s="11" t="s">
        <v>181</v>
      </c>
      <c r="B46" s="11" t="s">
        <v>122</v>
      </c>
      <c r="C46" s="11" t="s">
        <v>135</v>
      </c>
      <c r="D46" s="11" t="s">
        <v>230</v>
      </c>
      <c r="E46" s="11">
        <v>1</v>
      </c>
    </row>
    <row r="47" spans="1:5" ht="24.75">
      <c r="A47" s="11" t="s">
        <v>181</v>
      </c>
      <c r="B47" s="11" t="s">
        <v>122</v>
      </c>
      <c r="C47" s="11" t="s">
        <v>135</v>
      </c>
      <c r="D47" s="11" t="s">
        <v>231</v>
      </c>
      <c r="E47" s="11">
        <v>1</v>
      </c>
    </row>
    <row r="48" spans="1:5">
      <c r="A48" s="1" t="s">
        <v>115</v>
      </c>
      <c r="B48" s="1" t="s">
        <v>115</v>
      </c>
      <c r="C48" s="1">
        <f>SUBTOTAL(103,Elements1451[Elemento])</f>
        <v>41</v>
      </c>
      <c r="D48" s="1" t="s">
        <v>115</v>
      </c>
      <c r="E48" s="1">
        <f>SUBTOTAL(109,Elements1451[Totais:])</f>
        <v>41</v>
      </c>
    </row>
  </sheetData>
  <mergeCells count="3">
    <mergeCell ref="A1:E2"/>
    <mergeCell ref="A4:E4"/>
    <mergeCell ref="A5:E5"/>
  </mergeCells>
  <hyperlinks>
    <hyperlink ref="A1" location="'14.5'!A1" display="ASSENTAMENTO DE BACIA SANITARIA (EXCLUSIVE FORNECIMENTO DO A PARELHO),INCLUSIVE MATERIAIS NECESSARIOS" xr:uid="{00000000-0004-0000-1F00-000000000000}"/>
    <hyperlink ref="B1" location="'14.5'!A1" display="ASSENTAMENTO DE BACIA SANITARIA (EXCLUSIVE FORNECIMENTO DO A PARELHO),INCLUSIVE MATERIAIS NECESSARIOS" xr:uid="{00000000-0004-0000-1F00-000001000000}"/>
    <hyperlink ref="C1" location="'14.5'!A1" display="ASSENTAMENTO DE BACIA SANITARIA (EXCLUSIVE FORNECIMENTO DO A PARELHO),INCLUSIVE MATERIAIS NECESSARIOS" xr:uid="{00000000-0004-0000-1F00-000002000000}"/>
    <hyperlink ref="D1" location="'14.5'!A1" display="ASSENTAMENTO DE BACIA SANITARIA (EXCLUSIVE FORNECIMENTO DO A PARELHO),INCLUSIVE MATERIAIS NECESSARIOS" xr:uid="{00000000-0004-0000-1F00-000003000000}"/>
    <hyperlink ref="E1" location="'14.5'!A1" display="ASSENTAMENTO DE BACIA SANITARIA (EXCLUSIVE FORNECIMENTO DO A PARELHO),INCLUSIVE MATERIAIS NECESSARIOS" xr:uid="{00000000-0004-0000-1F00-000004000000}"/>
    <hyperlink ref="A2" location="'14.5'!A1" display="ASSENTAMENTO DE BACIA SANITARIA (EXCLUSIVE FORNECIMENTO DO A PARELHO),INCLUSIVE MATERIAIS NECESSARIOS" xr:uid="{00000000-0004-0000-1F00-000005000000}"/>
    <hyperlink ref="B2" location="'14.5'!A1" display="ASSENTAMENTO DE BACIA SANITARIA (EXCLUSIVE FORNECIMENTO DO A PARELHO),INCLUSIVE MATERIAIS NECESSARIOS" xr:uid="{00000000-0004-0000-1F00-000006000000}"/>
    <hyperlink ref="C2" location="'14.5'!A1" display="ASSENTAMENTO DE BACIA SANITARIA (EXCLUSIVE FORNECIMENTO DO A PARELHO),INCLUSIVE MATERIAIS NECESSARIOS" xr:uid="{00000000-0004-0000-1F00-000007000000}"/>
    <hyperlink ref="D2" location="'14.5'!A1" display="ASSENTAMENTO DE BACIA SANITARIA (EXCLUSIVE FORNECIMENTO DO A PARELHO),INCLUSIVE MATERIAIS NECESSARIOS" xr:uid="{00000000-0004-0000-1F00-000008000000}"/>
    <hyperlink ref="E2" location="'14.5'!A1" display="ASSENTAMENTO DE BACIA SANITARIA (EXCLUSIVE FORNECIMENTO DO A PARELHO),INCLUSIVE MATERIAIS NECESSARIOS" xr:uid="{00000000-0004-0000-1F00-000009000000}"/>
    <hyperlink ref="A4" location="'14.5'!A1" display="Peças hidrossanitárias (Ajuste da Fixação)" xr:uid="{00000000-0004-0000-1F00-00000A000000}"/>
    <hyperlink ref="B4" location="'14.5'!A1" display="Peças hidrossanitárias (Ajuste da Fixação)" xr:uid="{00000000-0004-0000-1F00-00000B000000}"/>
    <hyperlink ref="C4" location="'14.5'!A1" display="Peças hidrossanitárias (Ajuste da Fixação)" xr:uid="{00000000-0004-0000-1F00-00000C000000}"/>
    <hyperlink ref="D4" location="'14.5'!A1" display="Peças hidrossanitárias (Ajuste da Fixação)" xr:uid="{00000000-0004-0000-1F00-00000D000000}"/>
    <hyperlink ref="E4" location="'14.5'!A1" display="Peças hidrossanitárias (Ajuste da Fixação)" xr:uid="{00000000-0004-0000-1F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E4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34</v>
      </c>
      <c r="B1" s="23" t="s">
        <v>34</v>
      </c>
      <c r="C1" s="23" t="s">
        <v>34</v>
      </c>
      <c r="D1" s="23" t="s">
        <v>34</v>
      </c>
      <c r="E1" s="23" t="s">
        <v>34</v>
      </c>
    </row>
    <row r="2" spans="1:5">
      <c r="A2" s="23" t="s">
        <v>34</v>
      </c>
      <c r="B2" s="23" t="s">
        <v>34</v>
      </c>
      <c r="C2" s="23" t="s">
        <v>34</v>
      </c>
      <c r="D2" s="23" t="s">
        <v>34</v>
      </c>
      <c r="E2" s="23" t="s">
        <v>34</v>
      </c>
    </row>
    <row r="4" spans="1:5">
      <c r="A4" s="18" t="s">
        <v>129</v>
      </c>
      <c r="B4" s="18" t="s">
        <v>129</v>
      </c>
      <c r="C4" s="18" t="s">
        <v>129</v>
      </c>
      <c r="D4" s="18" t="s">
        <v>129</v>
      </c>
      <c r="E4" s="18" t="s">
        <v>129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135</v>
      </c>
      <c r="D7" s="11" t="s">
        <v>191</v>
      </c>
      <c r="E7" s="11">
        <v>1</v>
      </c>
    </row>
    <row r="8" spans="1:5" ht="24.75">
      <c r="A8" s="11" t="s">
        <v>181</v>
      </c>
      <c r="B8" s="11" t="s">
        <v>122</v>
      </c>
      <c r="C8" s="11" t="s">
        <v>135</v>
      </c>
      <c r="D8" s="11" t="s">
        <v>192</v>
      </c>
      <c r="E8" s="11">
        <v>1</v>
      </c>
    </row>
    <row r="9" spans="1:5" ht="24.75">
      <c r="A9" s="11" t="s">
        <v>181</v>
      </c>
      <c r="B9" s="11" t="s">
        <v>122</v>
      </c>
      <c r="C9" s="11" t="s">
        <v>135</v>
      </c>
      <c r="D9" s="11" t="s">
        <v>193</v>
      </c>
      <c r="E9" s="11">
        <v>1</v>
      </c>
    </row>
    <row r="10" spans="1:5" ht="24.75">
      <c r="A10" s="11" t="s">
        <v>181</v>
      </c>
      <c r="B10" s="11" t="s">
        <v>122</v>
      </c>
      <c r="C10" s="11" t="s">
        <v>135</v>
      </c>
      <c r="D10" s="11" t="s">
        <v>194</v>
      </c>
      <c r="E10" s="11">
        <v>1</v>
      </c>
    </row>
    <row r="11" spans="1:5" ht="24.75">
      <c r="A11" s="11" t="s">
        <v>181</v>
      </c>
      <c r="B11" s="11" t="s">
        <v>122</v>
      </c>
      <c r="C11" s="11" t="s">
        <v>135</v>
      </c>
      <c r="D11" s="11" t="s">
        <v>195</v>
      </c>
      <c r="E11" s="11">
        <v>1</v>
      </c>
    </row>
    <row r="12" spans="1:5" ht="24.75">
      <c r="A12" s="11" t="s">
        <v>181</v>
      </c>
      <c r="B12" s="11" t="s">
        <v>122</v>
      </c>
      <c r="C12" s="11" t="s">
        <v>135</v>
      </c>
      <c r="D12" s="11" t="s">
        <v>196</v>
      </c>
      <c r="E12" s="11">
        <v>1</v>
      </c>
    </row>
    <row r="13" spans="1:5" ht="24.75">
      <c r="A13" s="11" t="s">
        <v>181</v>
      </c>
      <c r="B13" s="11" t="s">
        <v>122</v>
      </c>
      <c r="C13" s="11" t="s">
        <v>135</v>
      </c>
      <c r="D13" s="11" t="s">
        <v>197</v>
      </c>
      <c r="E13" s="11">
        <v>1</v>
      </c>
    </row>
    <row r="14" spans="1:5" ht="24.75">
      <c r="A14" s="11" t="s">
        <v>181</v>
      </c>
      <c r="B14" s="11" t="s">
        <v>122</v>
      </c>
      <c r="C14" s="11" t="s">
        <v>135</v>
      </c>
      <c r="D14" s="11" t="s">
        <v>198</v>
      </c>
      <c r="E14" s="11">
        <v>1</v>
      </c>
    </row>
    <row r="15" spans="1:5" ht="24.75">
      <c r="A15" s="11" t="s">
        <v>181</v>
      </c>
      <c r="B15" s="11" t="s">
        <v>122</v>
      </c>
      <c r="C15" s="11" t="s">
        <v>135</v>
      </c>
      <c r="D15" s="11" t="s">
        <v>199</v>
      </c>
      <c r="E15" s="11">
        <v>1</v>
      </c>
    </row>
    <row r="16" spans="1:5" ht="24.75">
      <c r="A16" s="11" t="s">
        <v>181</v>
      </c>
      <c r="B16" s="11" t="s">
        <v>122</v>
      </c>
      <c r="C16" s="11" t="s">
        <v>135</v>
      </c>
      <c r="D16" s="11" t="s">
        <v>200</v>
      </c>
      <c r="E16" s="11">
        <v>1</v>
      </c>
    </row>
    <row r="17" spans="1:5" ht="24.75">
      <c r="A17" s="11" t="s">
        <v>181</v>
      </c>
      <c r="B17" s="11" t="s">
        <v>122</v>
      </c>
      <c r="C17" s="11" t="s">
        <v>135</v>
      </c>
      <c r="D17" s="11" t="s">
        <v>201</v>
      </c>
      <c r="E17" s="11">
        <v>1</v>
      </c>
    </row>
    <row r="18" spans="1:5" ht="24.75">
      <c r="A18" s="11" t="s">
        <v>181</v>
      </c>
      <c r="B18" s="11" t="s">
        <v>122</v>
      </c>
      <c r="C18" s="11" t="s">
        <v>135</v>
      </c>
      <c r="D18" s="11" t="s">
        <v>202</v>
      </c>
      <c r="E18" s="11">
        <v>1</v>
      </c>
    </row>
    <row r="19" spans="1:5" ht="24.75">
      <c r="A19" s="11" t="s">
        <v>181</v>
      </c>
      <c r="B19" s="11" t="s">
        <v>122</v>
      </c>
      <c r="C19" s="11" t="s">
        <v>135</v>
      </c>
      <c r="D19" s="11" t="s">
        <v>203</v>
      </c>
      <c r="E19" s="11">
        <v>1</v>
      </c>
    </row>
    <row r="20" spans="1:5" ht="24.75">
      <c r="A20" s="11" t="s">
        <v>181</v>
      </c>
      <c r="B20" s="11" t="s">
        <v>122</v>
      </c>
      <c r="C20" s="11" t="s">
        <v>135</v>
      </c>
      <c r="D20" s="11" t="s">
        <v>204</v>
      </c>
      <c r="E20" s="11">
        <v>1</v>
      </c>
    </row>
    <row r="21" spans="1:5" ht="24.75">
      <c r="A21" s="11" t="s">
        <v>181</v>
      </c>
      <c r="B21" s="11" t="s">
        <v>122</v>
      </c>
      <c r="C21" s="11" t="s">
        <v>135</v>
      </c>
      <c r="D21" s="11" t="s">
        <v>205</v>
      </c>
      <c r="E21" s="11">
        <v>1</v>
      </c>
    </row>
    <row r="22" spans="1:5" ht="24.75">
      <c r="A22" s="11" t="s">
        <v>181</v>
      </c>
      <c r="B22" s="11" t="s">
        <v>122</v>
      </c>
      <c r="C22" s="11" t="s">
        <v>135</v>
      </c>
      <c r="D22" s="11" t="s">
        <v>206</v>
      </c>
      <c r="E22" s="11">
        <v>1</v>
      </c>
    </row>
    <row r="23" spans="1:5" ht="24.75">
      <c r="A23" s="11" t="s">
        <v>181</v>
      </c>
      <c r="B23" s="11" t="s">
        <v>122</v>
      </c>
      <c r="C23" s="11" t="s">
        <v>135</v>
      </c>
      <c r="D23" s="11" t="s">
        <v>207</v>
      </c>
      <c r="E23" s="11">
        <v>1</v>
      </c>
    </row>
    <row r="24" spans="1:5" ht="24.75">
      <c r="A24" s="11" t="s">
        <v>181</v>
      </c>
      <c r="B24" s="11" t="s">
        <v>122</v>
      </c>
      <c r="C24" s="11" t="s">
        <v>135</v>
      </c>
      <c r="D24" s="11" t="s">
        <v>208</v>
      </c>
      <c r="E24" s="11">
        <v>1</v>
      </c>
    </row>
    <row r="25" spans="1:5" ht="24.75">
      <c r="A25" s="11" t="s">
        <v>181</v>
      </c>
      <c r="B25" s="11" t="s">
        <v>122</v>
      </c>
      <c r="C25" s="11" t="s">
        <v>135</v>
      </c>
      <c r="D25" s="11" t="s">
        <v>209</v>
      </c>
      <c r="E25" s="11">
        <v>1</v>
      </c>
    </row>
    <row r="26" spans="1:5" ht="24.75">
      <c r="A26" s="11" t="s">
        <v>181</v>
      </c>
      <c r="B26" s="11" t="s">
        <v>122</v>
      </c>
      <c r="C26" s="11" t="s">
        <v>135</v>
      </c>
      <c r="D26" s="11" t="s">
        <v>210</v>
      </c>
      <c r="E26" s="11">
        <v>1</v>
      </c>
    </row>
    <row r="27" spans="1:5" ht="24.75">
      <c r="A27" s="11" t="s">
        <v>181</v>
      </c>
      <c r="B27" s="11" t="s">
        <v>122</v>
      </c>
      <c r="C27" s="11" t="s">
        <v>135</v>
      </c>
      <c r="D27" s="11" t="s">
        <v>211</v>
      </c>
      <c r="E27" s="11">
        <v>1</v>
      </c>
    </row>
    <row r="28" spans="1:5" ht="24.75">
      <c r="A28" s="11" t="s">
        <v>181</v>
      </c>
      <c r="B28" s="11" t="s">
        <v>122</v>
      </c>
      <c r="C28" s="11" t="s">
        <v>135</v>
      </c>
      <c r="D28" s="11" t="s">
        <v>212</v>
      </c>
      <c r="E28" s="11">
        <v>1</v>
      </c>
    </row>
    <row r="29" spans="1:5" ht="24.75">
      <c r="A29" s="11" t="s">
        <v>181</v>
      </c>
      <c r="B29" s="11" t="s">
        <v>122</v>
      </c>
      <c r="C29" s="11" t="s">
        <v>135</v>
      </c>
      <c r="D29" s="11" t="s">
        <v>213</v>
      </c>
      <c r="E29" s="11">
        <v>1</v>
      </c>
    </row>
    <row r="30" spans="1:5" ht="24.75">
      <c r="A30" s="11" t="s">
        <v>181</v>
      </c>
      <c r="B30" s="11" t="s">
        <v>122</v>
      </c>
      <c r="C30" s="11" t="s">
        <v>135</v>
      </c>
      <c r="D30" s="11" t="s">
        <v>214</v>
      </c>
      <c r="E30" s="11">
        <v>1</v>
      </c>
    </row>
    <row r="31" spans="1:5" ht="24.75">
      <c r="A31" s="11" t="s">
        <v>181</v>
      </c>
      <c r="B31" s="11" t="s">
        <v>122</v>
      </c>
      <c r="C31" s="11" t="s">
        <v>135</v>
      </c>
      <c r="D31" s="11" t="s">
        <v>215</v>
      </c>
      <c r="E31" s="11">
        <v>1</v>
      </c>
    </row>
    <row r="32" spans="1:5" ht="24.75">
      <c r="A32" s="11" t="s">
        <v>181</v>
      </c>
      <c r="B32" s="11" t="s">
        <v>122</v>
      </c>
      <c r="C32" s="11" t="s">
        <v>135</v>
      </c>
      <c r="D32" s="11" t="s">
        <v>216</v>
      </c>
      <c r="E32" s="11">
        <v>1</v>
      </c>
    </row>
    <row r="33" spans="1:5" ht="24.75">
      <c r="A33" s="11" t="s">
        <v>181</v>
      </c>
      <c r="B33" s="11" t="s">
        <v>122</v>
      </c>
      <c r="C33" s="11" t="s">
        <v>135</v>
      </c>
      <c r="D33" s="11" t="s">
        <v>217</v>
      </c>
      <c r="E33" s="11">
        <v>1</v>
      </c>
    </row>
    <row r="34" spans="1:5" ht="24.75">
      <c r="A34" s="11" t="s">
        <v>181</v>
      </c>
      <c r="B34" s="11" t="s">
        <v>122</v>
      </c>
      <c r="C34" s="11" t="s">
        <v>135</v>
      </c>
      <c r="D34" s="11" t="s">
        <v>218</v>
      </c>
      <c r="E34" s="11">
        <v>1</v>
      </c>
    </row>
    <row r="35" spans="1:5" ht="24.75">
      <c r="A35" s="11" t="s">
        <v>181</v>
      </c>
      <c r="B35" s="11" t="s">
        <v>122</v>
      </c>
      <c r="C35" s="11" t="s">
        <v>135</v>
      </c>
      <c r="D35" s="11" t="s">
        <v>219</v>
      </c>
      <c r="E35" s="11">
        <v>1</v>
      </c>
    </row>
    <row r="36" spans="1:5" ht="24.75">
      <c r="A36" s="11" t="s">
        <v>181</v>
      </c>
      <c r="B36" s="11" t="s">
        <v>122</v>
      </c>
      <c r="C36" s="11" t="s">
        <v>135</v>
      </c>
      <c r="D36" s="11" t="s">
        <v>220</v>
      </c>
      <c r="E36" s="11">
        <v>1</v>
      </c>
    </row>
    <row r="37" spans="1:5" ht="24.75">
      <c r="A37" s="11" t="s">
        <v>181</v>
      </c>
      <c r="B37" s="11" t="s">
        <v>122</v>
      </c>
      <c r="C37" s="11" t="s">
        <v>135</v>
      </c>
      <c r="D37" s="11" t="s">
        <v>221</v>
      </c>
      <c r="E37" s="11">
        <v>1</v>
      </c>
    </row>
    <row r="38" spans="1:5" ht="24.75">
      <c r="A38" s="11" t="s">
        <v>181</v>
      </c>
      <c r="B38" s="11" t="s">
        <v>122</v>
      </c>
      <c r="C38" s="11" t="s">
        <v>135</v>
      </c>
      <c r="D38" s="11" t="s">
        <v>222</v>
      </c>
      <c r="E38" s="11">
        <v>1</v>
      </c>
    </row>
    <row r="39" spans="1:5" ht="24.75">
      <c r="A39" s="11" t="s">
        <v>181</v>
      </c>
      <c r="B39" s="11" t="s">
        <v>122</v>
      </c>
      <c r="C39" s="11" t="s">
        <v>135</v>
      </c>
      <c r="D39" s="11" t="s">
        <v>223</v>
      </c>
      <c r="E39" s="11">
        <v>1</v>
      </c>
    </row>
    <row r="40" spans="1:5" ht="24.75">
      <c r="A40" s="11" t="s">
        <v>181</v>
      </c>
      <c r="B40" s="11" t="s">
        <v>122</v>
      </c>
      <c r="C40" s="11" t="s">
        <v>135</v>
      </c>
      <c r="D40" s="11" t="s">
        <v>224</v>
      </c>
      <c r="E40" s="11">
        <v>1</v>
      </c>
    </row>
    <row r="41" spans="1:5" ht="24.75">
      <c r="A41" s="11" t="s">
        <v>181</v>
      </c>
      <c r="B41" s="11" t="s">
        <v>122</v>
      </c>
      <c r="C41" s="11" t="s">
        <v>135</v>
      </c>
      <c r="D41" s="11" t="s">
        <v>225</v>
      </c>
      <c r="E41" s="11">
        <v>1</v>
      </c>
    </row>
    <row r="42" spans="1:5" ht="24.75">
      <c r="A42" s="11" t="s">
        <v>181</v>
      </c>
      <c r="B42" s="11" t="s">
        <v>122</v>
      </c>
      <c r="C42" s="11" t="s">
        <v>135</v>
      </c>
      <c r="D42" s="11" t="s">
        <v>226</v>
      </c>
      <c r="E42" s="11">
        <v>1</v>
      </c>
    </row>
    <row r="43" spans="1:5" ht="24.75">
      <c r="A43" s="11" t="s">
        <v>181</v>
      </c>
      <c r="B43" s="11" t="s">
        <v>122</v>
      </c>
      <c r="C43" s="11" t="s">
        <v>135</v>
      </c>
      <c r="D43" s="11" t="s">
        <v>227</v>
      </c>
      <c r="E43" s="11">
        <v>1</v>
      </c>
    </row>
    <row r="44" spans="1:5" ht="24.75">
      <c r="A44" s="11" t="s">
        <v>181</v>
      </c>
      <c r="B44" s="11" t="s">
        <v>122</v>
      </c>
      <c r="C44" s="11" t="s">
        <v>135</v>
      </c>
      <c r="D44" s="11" t="s">
        <v>228</v>
      </c>
      <c r="E44" s="11">
        <v>1</v>
      </c>
    </row>
    <row r="45" spans="1:5" ht="24.75">
      <c r="A45" s="11" t="s">
        <v>181</v>
      </c>
      <c r="B45" s="11" t="s">
        <v>122</v>
      </c>
      <c r="C45" s="11" t="s">
        <v>135</v>
      </c>
      <c r="D45" s="11" t="s">
        <v>229</v>
      </c>
      <c r="E45" s="11">
        <v>1</v>
      </c>
    </row>
    <row r="46" spans="1:5" ht="24.75">
      <c r="A46" s="11" t="s">
        <v>181</v>
      </c>
      <c r="B46" s="11" t="s">
        <v>122</v>
      </c>
      <c r="C46" s="11" t="s">
        <v>135</v>
      </c>
      <c r="D46" s="11" t="s">
        <v>230</v>
      </c>
      <c r="E46" s="11">
        <v>1</v>
      </c>
    </row>
    <row r="47" spans="1:5" ht="24.75">
      <c r="A47" s="11" t="s">
        <v>181</v>
      </c>
      <c r="B47" s="11" t="s">
        <v>122</v>
      </c>
      <c r="C47" s="11" t="s">
        <v>135</v>
      </c>
      <c r="D47" s="11" t="s">
        <v>231</v>
      </c>
      <c r="E47" s="11">
        <v>1</v>
      </c>
    </row>
    <row r="48" spans="1:5">
      <c r="A48" s="1" t="s">
        <v>115</v>
      </c>
      <c r="B48" s="1" t="s">
        <v>115</v>
      </c>
      <c r="C48" s="1">
        <f>SUBTOTAL(103,Elements1461[Elemento])</f>
        <v>41</v>
      </c>
      <c r="D48" s="1" t="s">
        <v>115</v>
      </c>
      <c r="E48" s="1">
        <f>SUBTOTAL(109,Elements1461[Totais:])</f>
        <v>41</v>
      </c>
    </row>
  </sheetData>
  <mergeCells count="3">
    <mergeCell ref="A1:E2"/>
    <mergeCell ref="A4:E4"/>
    <mergeCell ref="A5:E5"/>
  </mergeCells>
  <hyperlinks>
    <hyperlink ref="A1" location="'14.6'!A1" display="BACIA SANITARIA DE LOUCA BRANCA,COM CAIXA ACOPLADA,PADRAO POPULAR,INCLUSIVE ASSENTO PLASTICO PADRAO POPULAR,RABICHO EM PVC,ANEL DE VEDACAO E ACESSORIOS DE FIXACAO.FORNECIMENTO" xr:uid="{00000000-0004-0000-2000-000000000000}"/>
    <hyperlink ref="B1" location="'14.6'!A1" display="BACIA SANITARIA DE LOUCA BRANCA,COM CAIXA ACOPLADA,PADRAO POPULAR,INCLUSIVE ASSENTO PLASTICO PADRAO POPULAR,RABICHO EM PVC,ANEL DE VEDACAO E ACESSORIOS DE FIXACAO.FORNECIMENTO" xr:uid="{00000000-0004-0000-2000-000001000000}"/>
    <hyperlink ref="C1" location="'14.6'!A1" display="BACIA SANITARIA DE LOUCA BRANCA,COM CAIXA ACOPLADA,PADRAO POPULAR,INCLUSIVE ASSENTO PLASTICO PADRAO POPULAR,RABICHO EM PVC,ANEL DE VEDACAO E ACESSORIOS DE FIXACAO.FORNECIMENTO" xr:uid="{00000000-0004-0000-2000-000002000000}"/>
    <hyperlink ref="D1" location="'14.6'!A1" display="BACIA SANITARIA DE LOUCA BRANCA,COM CAIXA ACOPLADA,PADRAO POPULAR,INCLUSIVE ASSENTO PLASTICO PADRAO POPULAR,RABICHO EM PVC,ANEL DE VEDACAO E ACESSORIOS DE FIXACAO.FORNECIMENTO" xr:uid="{00000000-0004-0000-2000-000003000000}"/>
    <hyperlink ref="E1" location="'14.6'!A1" display="BACIA SANITARIA DE LOUCA BRANCA,COM CAIXA ACOPLADA,PADRAO POPULAR,INCLUSIVE ASSENTO PLASTICO PADRAO POPULAR,RABICHO EM PVC,ANEL DE VEDACAO E ACESSORIOS DE FIXACAO.FORNECIMENTO" xr:uid="{00000000-0004-0000-2000-000004000000}"/>
    <hyperlink ref="A2" location="'14.6'!A1" display="BACIA SANITARIA DE LOUCA BRANCA,COM CAIXA ACOPLADA,PADRAO POPULAR,INCLUSIVE ASSENTO PLASTICO PADRAO POPULAR,RABICHO EM PVC,ANEL DE VEDACAO E ACESSORIOS DE FIXACAO.FORNECIMENTO" xr:uid="{00000000-0004-0000-2000-000005000000}"/>
    <hyperlink ref="B2" location="'14.6'!A1" display="BACIA SANITARIA DE LOUCA BRANCA,COM CAIXA ACOPLADA,PADRAO POPULAR,INCLUSIVE ASSENTO PLASTICO PADRAO POPULAR,RABICHO EM PVC,ANEL DE VEDACAO E ACESSORIOS DE FIXACAO.FORNECIMENTO" xr:uid="{00000000-0004-0000-2000-000006000000}"/>
    <hyperlink ref="C2" location="'14.6'!A1" display="BACIA SANITARIA DE LOUCA BRANCA,COM CAIXA ACOPLADA,PADRAO POPULAR,INCLUSIVE ASSENTO PLASTICO PADRAO POPULAR,RABICHO EM PVC,ANEL DE VEDACAO E ACESSORIOS DE FIXACAO.FORNECIMENTO" xr:uid="{00000000-0004-0000-2000-000007000000}"/>
    <hyperlink ref="D2" location="'14.6'!A1" display="BACIA SANITARIA DE LOUCA BRANCA,COM CAIXA ACOPLADA,PADRAO POPULAR,INCLUSIVE ASSENTO PLASTICO PADRAO POPULAR,RABICHO EM PVC,ANEL DE VEDACAO E ACESSORIOS DE FIXACAO.FORNECIMENTO" xr:uid="{00000000-0004-0000-2000-000008000000}"/>
    <hyperlink ref="E2" location="'14.6'!A1" display="BACIA SANITARIA DE LOUCA BRANCA,COM CAIXA ACOPLADA,PADRAO POPULAR,INCLUSIVE ASSENTO PLASTICO PADRAO POPULAR,RABICHO EM PVC,ANEL DE VEDACAO E ACESSORIOS DE FIXACAO.FORNECIMENTO" xr:uid="{00000000-0004-0000-2000-000009000000}"/>
    <hyperlink ref="A4" location="'14.6'!A1" display="Peças hidrossanitárias (Ajuste da Fixação)" xr:uid="{00000000-0004-0000-2000-00000A000000}"/>
    <hyperlink ref="B4" location="'14.6'!A1" display="Peças hidrossanitárias (Ajuste da Fixação)" xr:uid="{00000000-0004-0000-2000-00000B000000}"/>
    <hyperlink ref="C4" location="'14.6'!A1" display="Peças hidrossanitárias (Ajuste da Fixação)" xr:uid="{00000000-0004-0000-2000-00000C000000}"/>
    <hyperlink ref="D4" location="'14.6'!A1" display="Peças hidrossanitárias (Ajuste da Fixação)" xr:uid="{00000000-0004-0000-2000-00000D000000}"/>
    <hyperlink ref="E4" location="'14.6'!A1" display="Peças hidrossanitárias (Ajuste da Fixação)" xr:uid="{00000000-0004-0000-20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E12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37</v>
      </c>
      <c r="B1" s="23" t="s">
        <v>37</v>
      </c>
      <c r="C1" s="23" t="s">
        <v>37</v>
      </c>
      <c r="D1" s="23" t="s">
        <v>37</v>
      </c>
      <c r="E1" s="23" t="s">
        <v>37</v>
      </c>
    </row>
    <row r="2" spans="1:5">
      <c r="A2" s="23" t="s">
        <v>37</v>
      </c>
      <c r="B2" s="23" t="s">
        <v>37</v>
      </c>
      <c r="C2" s="23" t="s">
        <v>37</v>
      </c>
      <c r="D2" s="23" t="s">
        <v>37</v>
      </c>
      <c r="E2" s="23" t="s">
        <v>37</v>
      </c>
    </row>
    <row r="4" spans="1:5">
      <c r="A4" s="18" t="s">
        <v>129</v>
      </c>
      <c r="B4" s="18" t="s">
        <v>129</v>
      </c>
      <c r="C4" s="18" t="s">
        <v>129</v>
      </c>
      <c r="D4" s="18" t="s">
        <v>129</v>
      </c>
      <c r="E4" s="18" t="s">
        <v>129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139</v>
      </c>
      <c r="D7" s="11" t="s">
        <v>232</v>
      </c>
      <c r="E7" s="11">
        <v>1</v>
      </c>
    </row>
    <row r="8" spans="1:5" ht="24.75">
      <c r="A8" s="11" t="s">
        <v>181</v>
      </c>
      <c r="B8" s="11" t="s">
        <v>122</v>
      </c>
      <c r="C8" s="11" t="s">
        <v>139</v>
      </c>
      <c r="D8" s="11" t="s">
        <v>233</v>
      </c>
      <c r="E8" s="11">
        <v>1</v>
      </c>
    </row>
    <row r="9" spans="1:5" ht="24.75">
      <c r="A9" s="11" t="s">
        <v>181</v>
      </c>
      <c r="B9" s="11" t="s">
        <v>122</v>
      </c>
      <c r="C9" s="11" t="s">
        <v>139</v>
      </c>
      <c r="D9" s="11" t="s">
        <v>234</v>
      </c>
      <c r="E9" s="11">
        <v>1</v>
      </c>
    </row>
    <row r="10" spans="1:5" ht="24.75">
      <c r="A10" s="11" t="s">
        <v>181</v>
      </c>
      <c r="B10" s="11" t="s">
        <v>122</v>
      </c>
      <c r="C10" s="11" t="s">
        <v>139</v>
      </c>
      <c r="D10" s="11" t="s">
        <v>235</v>
      </c>
      <c r="E10" s="11">
        <v>1</v>
      </c>
    </row>
    <row r="11" spans="1:5" ht="24.75">
      <c r="A11" s="11" t="s">
        <v>181</v>
      </c>
      <c r="B11" s="11" t="s">
        <v>122</v>
      </c>
      <c r="C11" s="11" t="s">
        <v>139</v>
      </c>
      <c r="D11" s="11" t="s">
        <v>236</v>
      </c>
      <c r="E11" s="11">
        <v>1</v>
      </c>
    </row>
    <row r="12" spans="1:5">
      <c r="A12" s="1" t="s">
        <v>115</v>
      </c>
      <c r="B12" s="1" t="s">
        <v>115</v>
      </c>
      <c r="C12" s="1">
        <f>SUBTOTAL(103,Elements1471[Elemento])</f>
        <v>5</v>
      </c>
      <c r="D12" s="1" t="s">
        <v>115</v>
      </c>
      <c r="E12" s="1">
        <f>SUBTOTAL(109,Elements1471[Totais:])</f>
        <v>5</v>
      </c>
    </row>
  </sheetData>
  <mergeCells count="3">
    <mergeCell ref="A1:E2"/>
    <mergeCell ref="A4:E4"/>
    <mergeCell ref="A5:E5"/>
  </mergeCells>
  <hyperlinks>
    <hyperlink ref="A1" location="'14.7'!A1" display="ASSENTAMENTO DE CHUVEIRO(EXCLUSIVE FORNECIMENTO DO APARELHO) ,INCLUSIVE MATERIAIS NECESSARIOS E BRACO CROMADO" xr:uid="{00000000-0004-0000-2100-000000000000}"/>
    <hyperlink ref="B1" location="'14.7'!A1" display="ASSENTAMENTO DE CHUVEIRO(EXCLUSIVE FORNECIMENTO DO APARELHO) ,INCLUSIVE MATERIAIS NECESSARIOS E BRACO CROMADO" xr:uid="{00000000-0004-0000-2100-000001000000}"/>
    <hyperlink ref="C1" location="'14.7'!A1" display="ASSENTAMENTO DE CHUVEIRO(EXCLUSIVE FORNECIMENTO DO APARELHO) ,INCLUSIVE MATERIAIS NECESSARIOS E BRACO CROMADO" xr:uid="{00000000-0004-0000-2100-000002000000}"/>
    <hyperlink ref="D1" location="'14.7'!A1" display="ASSENTAMENTO DE CHUVEIRO(EXCLUSIVE FORNECIMENTO DO APARELHO) ,INCLUSIVE MATERIAIS NECESSARIOS E BRACO CROMADO" xr:uid="{00000000-0004-0000-2100-000003000000}"/>
    <hyperlink ref="E1" location="'14.7'!A1" display="ASSENTAMENTO DE CHUVEIRO(EXCLUSIVE FORNECIMENTO DO APARELHO) ,INCLUSIVE MATERIAIS NECESSARIOS E BRACO CROMADO" xr:uid="{00000000-0004-0000-2100-000004000000}"/>
    <hyperlink ref="A2" location="'14.7'!A1" display="ASSENTAMENTO DE CHUVEIRO(EXCLUSIVE FORNECIMENTO DO APARELHO) ,INCLUSIVE MATERIAIS NECESSARIOS E BRACO CROMADO" xr:uid="{00000000-0004-0000-2100-000005000000}"/>
    <hyperlink ref="B2" location="'14.7'!A1" display="ASSENTAMENTO DE CHUVEIRO(EXCLUSIVE FORNECIMENTO DO APARELHO) ,INCLUSIVE MATERIAIS NECESSARIOS E BRACO CROMADO" xr:uid="{00000000-0004-0000-2100-000006000000}"/>
    <hyperlink ref="C2" location="'14.7'!A1" display="ASSENTAMENTO DE CHUVEIRO(EXCLUSIVE FORNECIMENTO DO APARELHO) ,INCLUSIVE MATERIAIS NECESSARIOS E BRACO CROMADO" xr:uid="{00000000-0004-0000-2100-000007000000}"/>
    <hyperlink ref="D2" location="'14.7'!A1" display="ASSENTAMENTO DE CHUVEIRO(EXCLUSIVE FORNECIMENTO DO APARELHO) ,INCLUSIVE MATERIAIS NECESSARIOS E BRACO CROMADO" xr:uid="{00000000-0004-0000-2100-000008000000}"/>
    <hyperlink ref="E2" location="'14.7'!A1" display="ASSENTAMENTO DE CHUVEIRO(EXCLUSIVE FORNECIMENTO DO APARELHO) ,INCLUSIVE MATERIAIS NECESSARIOS E BRACO CROMADO" xr:uid="{00000000-0004-0000-2100-000009000000}"/>
    <hyperlink ref="A4" location="'14.7'!A1" display="Peças hidrossanitárias (Ajuste da Fixação)" xr:uid="{00000000-0004-0000-2100-00000A000000}"/>
    <hyperlink ref="B4" location="'14.7'!A1" display="Peças hidrossanitárias (Ajuste da Fixação)" xr:uid="{00000000-0004-0000-2100-00000B000000}"/>
    <hyperlink ref="C4" location="'14.7'!A1" display="Peças hidrossanitárias (Ajuste da Fixação)" xr:uid="{00000000-0004-0000-2100-00000C000000}"/>
    <hyperlink ref="D4" location="'14.7'!A1" display="Peças hidrossanitárias (Ajuste da Fixação)" xr:uid="{00000000-0004-0000-2100-00000D000000}"/>
    <hyperlink ref="E4" location="'14.7'!A1" display="Peças hidrossanitárias (Ajuste da Fixação)" xr:uid="{00000000-0004-0000-2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E12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41</v>
      </c>
      <c r="B1" s="23" t="s">
        <v>41</v>
      </c>
      <c r="C1" s="23" t="s">
        <v>41</v>
      </c>
      <c r="D1" s="23" t="s">
        <v>41</v>
      </c>
      <c r="E1" s="23" t="s">
        <v>41</v>
      </c>
    </row>
    <row r="2" spans="1:5">
      <c r="A2" s="23" t="s">
        <v>41</v>
      </c>
      <c r="B2" s="23" t="s">
        <v>41</v>
      </c>
      <c r="C2" s="23" t="s">
        <v>41</v>
      </c>
      <c r="D2" s="23" t="s">
        <v>41</v>
      </c>
      <c r="E2" s="23" t="s">
        <v>41</v>
      </c>
    </row>
    <row r="4" spans="1:5">
      <c r="A4" s="18" t="s">
        <v>129</v>
      </c>
      <c r="B4" s="18" t="s">
        <v>129</v>
      </c>
      <c r="C4" s="18" t="s">
        <v>129</v>
      </c>
      <c r="D4" s="18" t="s">
        <v>129</v>
      </c>
      <c r="E4" s="18" t="s">
        <v>129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139</v>
      </c>
      <c r="D7" s="11" t="s">
        <v>232</v>
      </c>
      <c r="E7" s="11">
        <v>1</v>
      </c>
    </row>
    <row r="8" spans="1:5" ht="24.75">
      <c r="A8" s="11" t="s">
        <v>181</v>
      </c>
      <c r="B8" s="11" t="s">
        <v>122</v>
      </c>
      <c r="C8" s="11" t="s">
        <v>139</v>
      </c>
      <c r="D8" s="11" t="s">
        <v>233</v>
      </c>
      <c r="E8" s="11">
        <v>1</v>
      </c>
    </row>
    <row r="9" spans="1:5" ht="24.75">
      <c r="A9" s="11" t="s">
        <v>181</v>
      </c>
      <c r="B9" s="11" t="s">
        <v>122</v>
      </c>
      <c r="C9" s="11" t="s">
        <v>139</v>
      </c>
      <c r="D9" s="11" t="s">
        <v>234</v>
      </c>
      <c r="E9" s="11">
        <v>1</v>
      </c>
    </row>
    <row r="10" spans="1:5" ht="24.75">
      <c r="A10" s="11" t="s">
        <v>181</v>
      </c>
      <c r="B10" s="11" t="s">
        <v>122</v>
      </c>
      <c r="C10" s="11" t="s">
        <v>139</v>
      </c>
      <c r="D10" s="11" t="s">
        <v>235</v>
      </c>
      <c r="E10" s="11">
        <v>1</v>
      </c>
    </row>
    <row r="11" spans="1:5" ht="24.75">
      <c r="A11" s="11" t="s">
        <v>181</v>
      </c>
      <c r="B11" s="11" t="s">
        <v>122</v>
      </c>
      <c r="C11" s="11" t="s">
        <v>139</v>
      </c>
      <c r="D11" s="11" t="s">
        <v>236</v>
      </c>
      <c r="E11" s="11">
        <v>1</v>
      </c>
    </row>
    <row r="12" spans="1:5">
      <c r="A12" s="1" t="s">
        <v>115</v>
      </c>
      <c r="B12" s="1" t="s">
        <v>115</v>
      </c>
      <c r="C12" s="1">
        <f>SUBTOTAL(103,Elements1481[Elemento])</f>
        <v>5</v>
      </c>
      <c r="D12" s="1" t="s">
        <v>115</v>
      </c>
      <c r="E12" s="1">
        <f>SUBTOTAL(109,Elements1481[Totais:])</f>
        <v>5</v>
      </c>
    </row>
  </sheetData>
  <mergeCells count="3">
    <mergeCell ref="A1:E2"/>
    <mergeCell ref="A4:E4"/>
    <mergeCell ref="A5:E5"/>
  </mergeCells>
  <hyperlinks>
    <hyperlink ref="A1" location="'14.8'!A1" display="CHUVEIRO ELETRICO EM PLASTICO,EM 110/220V,COM BRACO CROMADO DE 1/2” E 1 REGISTRO DE PRESSAO 1416 DE 3/4”,COM CANOPLA E V OLANTE EM METAL CROMADO.FORNECIMENTO" xr:uid="{00000000-0004-0000-2200-000000000000}"/>
    <hyperlink ref="B1" location="'14.8'!A1" display="CHUVEIRO ELETRICO EM PLASTICO,EM 110/220V,COM BRACO CROMADO DE 1/2” E 1 REGISTRO DE PRESSAO 1416 DE 3/4”,COM CANOPLA E V OLANTE EM METAL CROMADO.FORNECIMENTO" xr:uid="{00000000-0004-0000-2200-000001000000}"/>
    <hyperlink ref="C1" location="'14.8'!A1" display="CHUVEIRO ELETRICO EM PLASTICO,EM 110/220V,COM BRACO CROMADO DE 1/2” E 1 REGISTRO DE PRESSAO 1416 DE 3/4”,COM CANOPLA E V OLANTE EM METAL CROMADO.FORNECIMENTO" xr:uid="{00000000-0004-0000-2200-000002000000}"/>
    <hyperlink ref="D1" location="'14.8'!A1" display="CHUVEIRO ELETRICO EM PLASTICO,EM 110/220V,COM BRACO CROMADO DE 1/2” E 1 REGISTRO DE PRESSAO 1416 DE 3/4”,COM CANOPLA E V OLANTE EM METAL CROMADO.FORNECIMENTO" xr:uid="{00000000-0004-0000-2200-000003000000}"/>
    <hyperlink ref="E1" location="'14.8'!A1" display="CHUVEIRO ELETRICO EM PLASTICO,EM 110/220V,COM BRACO CROMADO DE 1/2” E 1 REGISTRO DE PRESSAO 1416 DE 3/4”,COM CANOPLA E V OLANTE EM METAL CROMADO.FORNECIMENTO" xr:uid="{00000000-0004-0000-2200-000004000000}"/>
    <hyperlink ref="A2" location="'14.8'!A1" display="CHUVEIRO ELETRICO EM PLASTICO,EM 110/220V,COM BRACO CROMADO DE 1/2” E 1 REGISTRO DE PRESSAO 1416 DE 3/4”,COM CANOPLA E V OLANTE EM METAL CROMADO.FORNECIMENTO" xr:uid="{00000000-0004-0000-2200-000005000000}"/>
    <hyperlink ref="B2" location="'14.8'!A1" display="CHUVEIRO ELETRICO EM PLASTICO,EM 110/220V,COM BRACO CROMADO DE 1/2” E 1 REGISTRO DE PRESSAO 1416 DE 3/4”,COM CANOPLA E V OLANTE EM METAL CROMADO.FORNECIMENTO" xr:uid="{00000000-0004-0000-2200-000006000000}"/>
    <hyperlink ref="C2" location="'14.8'!A1" display="CHUVEIRO ELETRICO EM PLASTICO,EM 110/220V,COM BRACO CROMADO DE 1/2” E 1 REGISTRO DE PRESSAO 1416 DE 3/4”,COM CANOPLA E V OLANTE EM METAL CROMADO.FORNECIMENTO" xr:uid="{00000000-0004-0000-2200-000007000000}"/>
    <hyperlink ref="D2" location="'14.8'!A1" display="CHUVEIRO ELETRICO EM PLASTICO,EM 110/220V,COM BRACO CROMADO DE 1/2” E 1 REGISTRO DE PRESSAO 1416 DE 3/4”,COM CANOPLA E V OLANTE EM METAL CROMADO.FORNECIMENTO" xr:uid="{00000000-0004-0000-2200-000008000000}"/>
    <hyperlink ref="E2" location="'14.8'!A1" display="CHUVEIRO ELETRICO EM PLASTICO,EM 110/220V,COM BRACO CROMADO DE 1/2” E 1 REGISTRO DE PRESSAO 1416 DE 3/4”,COM CANOPLA E V OLANTE EM METAL CROMADO.FORNECIMENTO" xr:uid="{00000000-0004-0000-2200-000009000000}"/>
    <hyperlink ref="A4" location="'14.8'!A1" display="Peças hidrossanitárias (Ajuste da Fixação)" xr:uid="{00000000-0004-0000-2200-00000A000000}"/>
    <hyperlink ref="B4" location="'14.8'!A1" display="Peças hidrossanitárias (Ajuste da Fixação)" xr:uid="{00000000-0004-0000-2200-00000B000000}"/>
    <hyperlink ref="C4" location="'14.8'!A1" display="Peças hidrossanitárias (Ajuste da Fixação)" xr:uid="{00000000-0004-0000-2200-00000C000000}"/>
    <hyperlink ref="D4" location="'14.8'!A1" display="Peças hidrossanitárias (Ajuste da Fixação)" xr:uid="{00000000-0004-0000-2200-00000D000000}"/>
    <hyperlink ref="E4" location="'14.8'!A1" display="Peças hidrossanitárias (Ajuste da Fixação)" xr:uid="{00000000-0004-0000-22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E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44</v>
      </c>
      <c r="B1" s="23" t="s">
        <v>44</v>
      </c>
      <c r="C1" s="23" t="s">
        <v>44</v>
      </c>
      <c r="D1" s="23" t="s">
        <v>44</v>
      </c>
      <c r="E1" s="23" t="s">
        <v>44</v>
      </c>
    </row>
    <row r="2" spans="1:5">
      <c r="A2" s="23" t="s">
        <v>44</v>
      </c>
      <c r="B2" s="23" t="s">
        <v>44</v>
      </c>
      <c r="C2" s="23" t="s">
        <v>44</v>
      </c>
      <c r="D2" s="23" t="s">
        <v>44</v>
      </c>
      <c r="E2" s="23" t="s">
        <v>44</v>
      </c>
    </row>
    <row r="4" spans="1:5">
      <c r="A4" s="18" t="s">
        <v>114</v>
      </c>
      <c r="B4" s="18" t="s">
        <v>114</v>
      </c>
      <c r="C4" s="18" t="s">
        <v>114</v>
      </c>
      <c r="D4" s="18" t="s">
        <v>114</v>
      </c>
      <c r="E4" s="18" t="s">
        <v>114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135</v>
      </c>
      <c r="D7" s="11" t="s">
        <v>237</v>
      </c>
      <c r="E7" s="11">
        <v>1</v>
      </c>
    </row>
    <row r="8" spans="1:5">
      <c r="A8" s="1" t="s">
        <v>115</v>
      </c>
      <c r="B8" s="1" t="s">
        <v>115</v>
      </c>
      <c r="C8" s="1">
        <f>SUBTOTAL(103,Elements1491[Elemento])</f>
        <v>1</v>
      </c>
      <c r="D8" s="1" t="s">
        <v>115</v>
      </c>
      <c r="E8" s="1">
        <f>SUBTOTAL(109,Elements1491[Totais:])</f>
        <v>1</v>
      </c>
    </row>
  </sheetData>
  <mergeCells count="3">
    <mergeCell ref="A1:E2"/>
    <mergeCell ref="A4:E4"/>
    <mergeCell ref="A5:E5"/>
  </mergeCells>
  <hyperlinks>
    <hyperlink ref="A1" location="'14.9'!A1" display="CHUVEIRO COM DESVIADOR E DUCHA MANUAL,CROMADO,PARA PESSOAS COM NECESSIDADES ESPECIFICAS.FORNECIMENTO" xr:uid="{00000000-0004-0000-2300-000000000000}"/>
    <hyperlink ref="B1" location="'14.9'!A1" display="CHUVEIRO COM DESVIADOR E DUCHA MANUAL,CROMADO,PARA PESSOAS COM NECESSIDADES ESPECIFICAS.FORNECIMENTO" xr:uid="{00000000-0004-0000-2300-000001000000}"/>
    <hyperlink ref="C1" location="'14.9'!A1" display="CHUVEIRO COM DESVIADOR E DUCHA MANUAL,CROMADO,PARA PESSOAS COM NECESSIDADES ESPECIFICAS.FORNECIMENTO" xr:uid="{00000000-0004-0000-2300-000002000000}"/>
    <hyperlink ref="D1" location="'14.9'!A1" display="CHUVEIRO COM DESVIADOR E DUCHA MANUAL,CROMADO,PARA PESSOAS COM NECESSIDADES ESPECIFICAS.FORNECIMENTO" xr:uid="{00000000-0004-0000-2300-000003000000}"/>
    <hyperlink ref="E1" location="'14.9'!A1" display="CHUVEIRO COM DESVIADOR E DUCHA MANUAL,CROMADO,PARA PESSOAS COM NECESSIDADES ESPECIFICAS.FORNECIMENTO" xr:uid="{00000000-0004-0000-2300-000004000000}"/>
    <hyperlink ref="A2" location="'14.9'!A1" display="CHUVEIRO COM DESVIADOR E DUCHA MANUAL,CROMADO,PARA PESSOAS COM NECESSIDADES ESPECIFICAS.FORNECIMENTO" xr:uid="{00000000-0004-0000-2300-000005000000}"/>
    <hyperlink ref="B2" location="'14.9'!A1" display="CHUVEIRO COM DESVIADOR E DUCHA MANUAL,CROMADO,PARA PESSOAS COM NECESSIDADES ESPECIFICAS.FORNECIMENTO" xr:uid="{00000000-0004-0000-2300-000006000000}"/>
    <hyperlink ref="C2" location="'14.9'!A1" display="CHUVEIRO COM DESVIADOR E DUCHA MANUAL,CROMADO,PARA PESSOAS COM NECESSIDADES ESPECIFICAS.FORNECIMENTO" xr:uid="{00000000-0004-0000-2300-000007000000}"/>
    <hyperlink ref="D2" location="'14.9'!A1" display="CHUVEIRO COM DESVIADOR E DUCHA MANUAL,CROMADO,PARA PESSOAS COM NECESSIDADES ESPECIFICAS.FORNECIMENTO" xr:uid="{00000000-0004-0000-2300-000008000000}"/>
    <hyperlink ref="E2" location="'14.9'!A1" display="CHUVEIRO COM DESVIADOR E DUCHA MANUAL,CROMADO,PARA PESSOAS COM NECESSIDADES ESPECIFICAS.FORNECIMENTO" xr:uid="{00000000-0004-0000-2300-000009000000}"/>
    <hyperlink ref="A4" location="'14.9'!A1" display="Peças hidrossanitárias (a)" xr:uid="{00000000-0004-0000-2300-00000A000000}"/>
    <hyperlink ref="B4" location="'14.9'!A1" display="Peças hidrossanitárias (a)" xr:uid="{00000000-0004-0000-2300-00000B000000}"/>
    <hyperlink ref="C4" location="'14.9'!A1" display="Peças hidrossanitárias (a)" xr:uid="{00000000-0004-0000-2300-00000C000000}"/>
    <hyperlink ref="D4" location="'14.9'!A1" display="Peças hidrossanitárias (a)" xr:uid="{00000000-0004-0000-2300-00000D000000}"/>
    <hyperlink ref="E4" location="'14.9'!A1" display="Peças hidrossanitárias (a)" xr:uid="{00000000-0004-0000-2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E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48</v>
      </c>
      <c r="B1" s="23" t="s">
        <v>48</v>
      </c>
      <c r="C1" s="23" t="s">
        <v>48</v>
      </c>
      <c r="D1" s="23" t="s">
        <v>48</v>
      </c>
      <c r="E1" s="23" t="s">
        <v>48</v>
      </c>
    </row>
    <row r="2" spans="1:5">
      <c r="A2" s="23" t="s">
        <v>48</v>
      </c>
      <c r="B2" s="23" t="s">
        <v>48</v>
      </c>
      <c r="C2" s="23" t="s">
        <v>48</v>
      </c>
      <c r="D2" s="23" t="s">
        <v>48</v>
      </c>
      <c r="E2" s="23" t="s">
        <v>48</v>
      </c>
    </row>
    <row r="4" spans="1:5">
      <c r="A4" s="18" t="s">
        <v>142</v>
      </c>
      <c r="B4" s="18" t="s">
        <v>142</v>
      </c>
      <c r="C4" s="18" t="s">
        <v>142</v>
      </c>
      <c r="D4" s="18" t="s">
        <v>142</v>
      </c>
      <c r="E4" s="18" t="s">
        <v>142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145</v>
      </c>
      <c r="D7" s="11" t="s">
        <v>238</v>
      </c>
      <c r="E7" s="11">
        <v>1</v>
      </c>
    </row>
    <row r="8" spans="1:5">
      <c r="A8" s="1" t="s">
        <v>115</v>
      </c>
      <c r="B8" s="1" t="s">
        <v>115</v>
      </c>
      <c r="C8" s="1">
        <f>SUBTOTAL(103,Elements14101[Elemento])</f>
        <v>1</v>
      </c>
      <c r="D8" s="1" t="s">
        <v>115</v>
      </c>
      <c r="E8" s="1">
        <f>SUBTOTAL(109,Elements14101[Totais:])</f>
        <v>1</v>
      </c>
    </row>
  </sheetData>
  <mergeCells count="3">
    <mergeCell ref="A1:E2"/>
    <mergeCell ref="A4:E4"/>
    <mergeCell ref="A5:E5"/>
  </mergeCells>
  <hyperlinks>
    <hyperlink ref="A1" location="'14.10'!A1" display="BANCO ARTICULADO,COM CANTOS ARREDONDADOS E SUPERFICIE ANTIDERRAPANTE IMPERMEAVEL,DIMENSOES MINIMAS (0,45X0,70)M,EM ACO INOXIDAVEL AISI 304,TUBO DE 1.1/4&quot;,CONFORME ABNT NBR 9050 PARA ACESSIBILIDADE.FORNCIMENTO E COLOCACAO" xr:uid="{00000000-0004-0000-2400-000000000000}"/>
    <hyperlink ref="B1" location="'14.10'!A1" display="BANCO ARTICULADO,COM CANTOS ARREDONDADOS E SUPERFICIE ANTIDERRAPANTE IMPERMEAVEL,DIMENSOES MINIMAS (0,45X0,70)M,EM ACO INOXIDAVEL AISI 304,TUBO DE 1.1/4&quot;,CONFORME ABNT NBR 9050 PARA ACESSIBILIDADE.FORNCIMENTO E COLOCACAO" xr:uid="{00000000-0004-0000-2400-000001000000}"/>
    <hyperlink ref="C1" location="'14.10'!A1" display="BANCO ARTICULADO,COM CANTOS ARREDONDADOS E SUPERFICIE ANTIDERRAPANTE IMPERMEAVEL,DIMENSOES MINIMAS (0,45X0,70)M,EM ACO INOXIDAVEL AISI 304,TUBO DE 1.1/4&quot;,CONFORME ABNT NBR 9050 PARA ACESSIBILIDADE.FORNCIMENTO E COLOCACAO" xr:uid="{00000000-0004-0000-2400-000002000000}"/>
    <hyperlink ref="D1" location="'14.10'!A1" display="BANCO ARTICULADO,COM CANTOS ARREDONDADOS E SUPERFICIE ANTIDERRAPANTE IMPERMEAVEL,DIMENSOES MINIMAS (0,45X0,70)M,EM ACO INOXIDAVEL AISI 304,TUBO DE 1.1/4&quot;,CONFORME ABNT NBR 9050 PARA ACESSIBILIDADE.FORNCIMENTO E COLOCACAO" xr:uid="{00000000-0004-0000-2400-000003000000}"/>
    <hyperlink ref="E1" location="'14.10'!A1" display="BANCO ARTICULADO,COM CANTOS ARREDONDADOS E SUPERFICIE ANTIDERRAPANTE IMPERMEAVEL,DIMENSOES MINIMAS (0,45X0,70)M,EM ACO INOXIDAVEL AISI 304,TUBO DE 1.1/4&quot;,CONFORME ABNT NBR 9050 PARA ACESSIBILIDADE.FORNCIMENTO E COLOCACAO" xr:uid="{00000000-0004-0000-2400-000004000000}"/>
    <hyperlink ref="A2" location="'14.10'!A1" display="BANCO ARTICULADO,COM CANTOS ARREDONDADOS E SUPERFICIE ANTIDERRAPANTE IMPERMEAVEL,DIMENSOES MINIMAS (0,45X0,70)M,EM ACO INOXIDAVEL AISI 304,TUBO DE 1.1/4&quot;,CONFORME ABNT NBR 9050 PARA ACESSIBILIDADE.FORNCIMENTO E COLOCACAO" xr:uid="{00000000-0004-0000-2400-000005000000}"/>
    <hyperlink ref="B2" location="'14.10'!A1" display="BANCO ARTICULADO,COM CANTOS ARREDONDADOS E SUPERFICIE ANTIDERRAPANTE IMPERMEAVEL,DIMENSOES MINIMAS (0,45X0,70)M,EM ACO INOXIDAVEL AISI 304,TUBO DE 1.1/4&quot;,CONFORME ABNT NBR 9050 PARA ACESSIBILIDADE.FORNCIMENTO E COLOCACAO" xr:uid="{00000000-0004-0000-2400-000006000000}"/>
    <hyperlink ref="C2" location="'14.10'!A1" display="BANCO ARTICULADO,COM CANTOS ARREDONDADOS E SUPERFICIE ANTIDERRAPANTE IMPERMEAVEL,DIMENSOES MINIMAS (0,45X0,70)M,EM ACO INOXIDAVEL AISI 304,TUBO DE 1.1/4&quot;,CONFORME ABNT NBR 9050 PARA ACESSIBILIDADE.FORNCIMENTO E COLOCACAO" xr:uid="{00000000-0004-0000-2400-000007000000}"/>
    <hyperlink ref="D2" location="'14.10'!A1" display="BANCO ARTICULADO,COM CANTOS ARREDONDADOS E SUPERFICIE ANTIDERRAPANTE IMPERMEAVEL,DIMENSOES MINIMAS (0,45X0,70)M,EM ACO INOXIDAVEL AISI 304,TUBO DE 1.1/4&quot;,CONFORME ABNT NBR 9050 PARA ACESSIBILIDADE.FORNCIMENTO E COLOCACAO" xr:uid="{00000000-0004-0000-2400-000008000000}"/>
    <hyperlink ref="E2" location="'14.10'!A1" display="BANCO ARTICULADO,COM CANTOS ARREDONDADOS E SUPERFICIE ANTIDERRAPANTE IMPERMEAVEL,DIMENSOES MINIMAS (0,45X0,70)M,EM ACO INOXIDAVEL AISI 304,TUBO DE 1.1/4&quot;,CONFORME ABNT NBR 9050 PARA ACESSIBILIDADE.FORNCIMENTO E COLOCACAO" xr:uid="{00000000-0004-0000-2400-000009000000}"/>
    <hyperlink ref="A4" location="'14.10'!A1" display="Modelos genéricos (Comprimento)" xr:uid="{00000000-0004-0000-2400-00000A000000}"/>
    <hyperlink ref="B4" location="'14.10'!A1" display="Modelos genéricos (Comprimento)" xr:uid="{00000000-0004-0000-2400-00000B000000}"/>
    <hyperlink ref="C4" location="'14.10'!A1" display="Modelos genéricos (Comprimento)" xr:uid="{00000000-0004-0000-2400-00000C000000}"/>
    <hyperlink ref="D4" location="'14.10'!A1" display="Modelos genéricos (Comprimento)" xr:uid="{00000000-0004-0000-2400-00000D000000}"/>
    <hyperlink ref="E4" location="'14.10'!A1" display="Modelos genéricos (Comprimento)" xr:uid="{00000000-0004-0000-24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E1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51</v>
      </c>
      <c r="B1" s="23" t="s">
        <v>51</v>
      </c>
      <c r="C1" s="23" t="s">
        <v>51</v>
      </c>
      <c r="D1" s="23" t="s">
        <v>51</v>
      </c>
      <c r="E1" s="23" t="s">
        <v>51</v>
      </c>
    </row>
    <row r="2" spans="1:5">
      <c r="A2" s="23" t="s">
        <v>51</v>
      </c>
      <c r="B2" s="23" t="s">
        <v>51</v>
      </c>
      <c r="C2" s="23" t="s">
        <v>51</v>
      </c>
      <c r="D2" s="23" t="s">
        <v>51</v>
      </c>
      <c r="E2" s="23" t="s">
        <v>51</v>
      </c>
    </row>
    <row r="4" spans="1:5">
      <c r="A4" s="18" t="s">
        <v>142</v>
      </c>
      <c r="B4" s="18" t="s">
        <v>142</v>
      </c>
      <c r="C4" s="18" t="s">
        <v>142</v>
      </c>
      <c r="D4" s="18" t="s">
        <v>142</v>
      </c>
      <c r="E4" s="18" t="s">
        <v>142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148</v>
      </c>
      <c r="D7" s="11" t="s">
        <v>239</v>
      </c>
      <c r="E7" s="11">
        <v>1</v>
      </c>
    </row>
    <row r="8" spans="1:5" ht="24.75">
      <c r="A8" s="11" t="s">
        <v>181</v>
      </c>
      <c r="B8" s="11" t="s">
        <v>122</v>
      </c>
      <c r="C8" s="11" t="s">
        <v>148</v>
      </c>
      <c r="D8" s="11" t="s">
        <v>240</v>
      </c>
      <c r="E8" s="11">
        <v>1</v>
      </c>
    </row>
    <row r="9" spans="1:5" ht="24.75">
      <c r="A9" s="11" t="s">
        <v>181</v>
      </c>
      <c r="B9" s="11" t="s">
        <v>122</v>
      </c>
      <c r="C9" s="11" t="s">
        <v>148</v>
      </c>
      <c r="D9" s="11" t="s">
        <v>241</v>
      </c>
      <c r="E9" s="11">
        <v>1</v>
      </c>
    </row>
    <row r="10" spans="1:5" ht="24.75">
      <c r="A10" s="11" t="s">
        <v>181</v>
      </c>
      <c r="B10" s="11" t="s">
        <v>122</v>
      </c>
      <c r="C10" s="11" t="s">
        <v>148</v>
      </c>
      <c r="D10" s="11" t="s">
        <v>242</v>
      </c>
      <c r="E10" s="11">
        <v>1</v>
      </c>
    </row>
    <row r="11" spans="1:5" ht="24.75">
      <c r="A11" s="11" t="s">
        <v>181</v>
      </c>
      <c r="B11" s="11" t="s">
        <v>122</v>
      </c>
      <c r="C11" s="11" t="s">
        <v>148</v>
      </c>
      <c r="D11" s="11" t="s">
        <v>243</v>
      </c>
      <c r="E11" s="11">
        <v>1</v>
      </c>
    </row>
    <row r="12" spans="1:5" ht="24.75">
      <c r="A12" s="11" t="s">
        <v>181</v>
      </c>
      <c r="B12" s="11" t="s">
        <v>122</v>
      </c>
      <c r="C12" s="11" t="s">
        <v>148</v>
      </c>
      <c r="D12" s="11" t="s">
        <v>244</v>
      </c>
      <c r="E12" s="11">
        <v>1</v>
      </c>
    </row>
    <row r="13" spans="1:5" ht="24.75">
      <c r="A13" s="11" t="s">
        <v>181</v>
      </c>
      <c r="B13" s="11" t="s">
        <v>122</v>
      </c>
      <c r="C13" s="11" t="s">
        <v>148</v>
      </c>
      <c r="D13" s="11" t="s">
        <v>245</v>
      </c>
      <c r="E13" s="11">
        <v>1</v>
      </c>
    </row>
    <row r="14" spans="1:5" ht="24.75">
      <c r="A14" s="11" t="s">
        <v>181</v>
      </c>
      <c r="B14" s="11" t="s">
        <v>122</v>
      </c>
      <c r="C14" s="11" t="s">
        <v>148</v>
      </c>
      <c r="D14" s="11" t="s">
        <v>246</v>
      </c>
      <c r="E14" s="11">
        <v>1</v>
      </c>
    </row>
    <row r="15" spans="1:5">
      <c r="A15" s="1" t="s">
        <v>115</v>
      </c>
      <c r="B15" s="1" t="s">
        <v>115</v>
      </c>
      <c r="C15" s="1">
        <f>SUBTOTAL(103,Elements14111[Elemento])</f>
        <v>8</v>
      </c>
      <c r="D15" s="1" t="s">
        <v>115</v>
      </c>
      <c r="E15" s="1">
        <f>SUBTOTAL(109,Elements14111[Totais:])</f>
        <v>8</v>
      </c>
    </row>
  </sheetData>
  <mergeCells count="3">
    <mergeCell ref="A1:E2"/>
    <mergeCell ref="A4:E4"/>
    <mergeCell ref="A5:E5"/>
  </mergeCells>
  <hyperlinks>
    <hyperlink ref="A1" location="'14.11'!A1" display="BARRA DE APOIO EM ACO INOXIDAVEL AISI 304,TUBO DE 1.1/4”,INC LUSIVE FIXACAO COM PARAFUSOS INOXIDAVEIS E BUCHAS PLASTICAS, COM 60CM,CONFORME ABNT NBR 9050 PARA ACESSIBILIDADE.FORNECIM ENTO E COLOCACAO" xr:uid="{00000000-0004-0000-2500-000000000000}"/>
    <hyperlink ref="B1" location="'14.11'!A1" display="BARRA DE APOIO EM ACO INOXIDAVEL AISI 304,TUBO DE 1.1/4”,INC LUSIVE FIXACAO COM PARAFUSOS INOXIDAVEIS E BUCHAS PLASTICAS, COM 60CM,CONFORME ABNT NBR 9050 PARA ACESSIBILIDADE.FORNECIM ENTO E COLOCACAO" xr:uid="{00000000-0004-0000-2500-000001000000}"/>
    <hyperlink ref="C1" location="'14.11'!A1" display="BARRA DE APOIO EM ACO INOXIDAVEL AISI 304,TUBO DE 1.1/4”,INC LUSIVE FIXACAO COM PARAFUSOS INOXIDAVEIS E BUCHAS PLASTICAS, COM 60CM,CONFORME ABNT NBR 9050 PARA ACESSIBILIDADE.FORNECIM ENTO E COLOCACAO" xr:uid="{00000000-0004-0000-2500-000002000000}"/>
    <hyperlink ref="D1" location="'14.11'!A1" display="BARRA DE APOIO EM ACO INOXIDAVEL AISI 304,TUBO DE 1.1/4”,INC LUSIVE FIXACAO COM PARAFUSOS INOXIDAVEIS E BUCHAS PLASTICAS, COM 60CM,CONFORME ABNT NBR 9050 PARA ACESSIBILIDADE.FORNECIM ENTO E COLOCACAO" xr:uid="{00000000-0004-0000-2500-000003000000}"/>
    <hyperlink ref="E1" location="'14.11'!A1" display="BARRA DE APOIO EM ACO INOXIDAVEL AISI 304,TUBO DE 1.1/4”,INC LUSIVE FIXACAO COM PARAFUSOS INOXIDAVEIS E BUCHAS PLASTICAS, COM 60CM,CONFORME ABNT NBR 9050 PARA ACESSIBILIDADE.FORNECIM ENTO E COLOCACAO" xr:uid="{00000000-0004-0000-2500-000004000000}"/>
    <hyperlink ref="A2" location="'14.11'!A1" display="BARRA DE APOIO EM ACO INOXIDAVEL AISI 304,TUBO DE 1.1/4”,INC LUSIVE FIXACAO COM PARAFUSOS INOXIDAVEIS E BUCHAS PLASTICAS, COM 60CM,CONFORME ABNT NBR 9050 PARA ACESSIBILIDADE.FORNECIM ENTO E COLOCACAO" xr:uid="{00000000-0004-0000-2500-000005000000}"/>
    <hyperlink ref="B2" location="'14.11'!A1" display="BARRA DE APOIO EM ACO INOXIDAVEL AISI 304,TUBO DE 1.1/4”,INC LUSIVE FIXACAO COM PARAFUSOS INOXIDAVEIS E BUCHAS PLASTICAS, COM 60CM,CONFORME ABNT NBR 9050 PARA ACESSIBILIDADE.FORNECIM ENTO E COLOCACAO" xr:uid="{00000000-0004-0000-2500-000006000000}"/>
    <hyperlink ref="C2" location="'14.11'!A1" display="BARRA DE APOIO EM ACO INOXIDAVEL AISI 304,TUBO DE 1.1/4”,INC LUSIVE FIXACAO COM PARAFUSOS INOXIDAVEIS E BUCHAS PLASTICAS, COM 60CM,CONFORME ABNT NBR 9050 PARA ACESSIBILIDADE.FORNECIM ENTO E COLOCACAO" xr:uid="{00000000-0004-0000-2500-000007000000}"/>
    <hyperlink ref="D2" location="'14.11'!A1" display="BARRA DE APOIO EM ACO INOXIDAVEL AISI 304,TUBO DE 1.1/4”,INC LUSIVE FIXACAO COM PARAFUSOS INOXIDAVEIS E BUCHAS PLASTICAS, COM 60CM,CONFORME ABNT NBR 9050 PARA ACESSIBILIDADE.FORNECIM ENTO E COLOCACAO" xr:uid="{00000000-0004-0000-2500-000008000000}"/>
    <hyperlink ref="E2" location="'14.11'!A1" display="BARRA DE APOIO EM ACO INOXIDAVEL AISI 304,TUBO DE 1.1/4”,INC LUSIVE FIXACAO COM PARAFUSOS INOXIDAVEIS E BUCHAS PLASTICAS, COM 60CM,CONFORME ABNT NBR 9050 PARA ACESSIBILIDADE.FORNECIM ENTO E COLOCACAO" xr:uid="{00000000-0004-0000-2500-000009000000}"/>
    <hyperlink ref="A4" location="'14.11'!A1" display="Modelos genéricos (Comprimento)" xr:uid="{00000000-0004-0000-2500-00000A000000}"/>
    <hyperlink ref="B4" location="'14.11'!A1" display="Modelos genéricos (Comprimento)" xr:uid="{00000000-0004-0000-2500-00000B000000}"/>
    <hyperlink ref="C4" location="'14.11'!A1" display="Modelos genéricos (Comprimento)" xr:uid="{00000000-0004-0000-2500-00000C000000}"/>
    <hyperlink ref="D4" location="'14.11'!A1" display="Modelos genéricos (Comprimento)" xr:uid="{00000000-0004-0000-2500-00000D000000}"/>
    <hyperlink ref="E4" location="'14.11'!A1" display="Modelos genéricos (Comprimento)" xr:uid="{00000000-0004-0000-25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E1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55</v>
      </c>
      <c r="B1" s="23" t="s">
        <v>55</v>
      </c>
      <c r="C1" s="23" t="s">
        <v>55</v>
      </c>
      <c r="D1" s="23" t="s">
        <v>55</v>
      </c>
      <c r="E1" s="23" t="s">
        <v>55</v>
      </c>
    </row>
    <row r="2" spans="1:5">
      <c r="A2" s="23" t="s">
        <v>55</v>
      </c>
      <c r="B2" s="23" t="s">
        <v>55</v>
      </c>
      <c r="C2" s="23" t="s">
        <v>55</v>
      </c>
      <c r="D2" s="23" t="s">
        <v>55</v>
      </c>
      <c r="E2" s="23" t="s">
        <v>55</v>
      </c>
    </row>
    <row r="4" spans="1:5">
      <c r="A4" s="18" t="s">
        <v>142</v>
      </c>
      <c r="B4" s="18" t="s">
        <v>142</v>
      </c>
      <c r="C4" s="18" t="s">
        <v>142</v>
      </c>
      <c r="D4" s="18" t="s">
        <v>142</v>
      </c>
      <c r="E4" s="18" t="s">
        <v>142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148</v>
      </c>
      <c r="D7" s="11" t="s">
        <v>239</v>
      </c>
      <c r="E7" s="11">
        <v>1</v>
      </c>
    </row>
    <row r="8" spans="1:5" ht="24.75">
      <c r="A8" s="11" t="s">
        <v>181</v>
      </c>
      <c r="B8" s="11" t="s">
        <v>122</v>
      </c>
      <c r="C8" s="11" t="s">
        <v>148</v>
      </c>
      <c r="D8" s="11" t="s">
        <v>240</v>
      </c>
      <c r="E8" s="11">
        <v>1</v>
      </c>
    </row>
    <row r="9" spans="1:5" ht="24.75">
      <c r="A9" s="11" t="s">
        <v>181</v>
      </c>
      <c r="B9" s="11" t="s">
        <v>122</v>
      </c>
      <c r="C9" s="11" t="s">
        <v>148</v>
      </c>
      <c r="D9" s="11" t="s">
        <v>241</v>
      </c>
      <c r="E9" s="11">
        <v>1</v>
      </c>
    </row>
    <row r="10" spans="1:5" ht="24.75">
      <c r="A10" s="11" t="s">
        <v>181</v>
      </c>
      <c r="B10" s="11" t="s">
        <v>122</v>
      </c>
      <c r="C10" s="11" t="s">
        <v>148</v>
      </c>
      <c r="D10" s="11" t="s">
        <v>242</v>
      </c>
      <c r="E10" s="11">
        <v>1</v>
      </c>
    </row>
    <row r="11" spans="1:5" ht="24.75">
      <c r="A11" s="11" t="s">
        <v>181</v>
      </c>
      <c r="B11" s="11" t="s">
        <v>122</v>
      </c>
      <c r="C11" s="11" t="s">
        <v>148</v>
      </c>
      <c r="D11" s="11" t="s">
        <v>243</v>
      </c>
      <c r="E11" s="11">
        <v>1</v>
      </c>
    </row>
    <row r="12" spans="1:5" ht="24.75">
      <c r="A12" s="11" t="s">
        <v>181</v>
      </c>
      <c r="B12" s="11" t="s">
        <v>122</v>
      </c>
      <c r="C12" s="11" t="s">
        <v>148</v>
      </c>
      <c r="D12" s="11" t="s">
        <v>244</v>
      </c>
      <c r="E12" s="11">
        <v>1</v>
      </c>
    </row>
    <row r="13" spans="1:5" ht="24.75">
      <c r="A13" s="11" t="s">
        <v>181</v>
      </c>
      <c r="B13" s="11" t="s">
        <v>122</v>
      </c>
      <c r="C13" s="11" t="s">
        <v>148</v>
      </c>
      <c r="D13" s="11" t="s">
        <v>245</v>
      </c>
      <c r="E13" s="11">
        <v>1</v>
      </c>
    </row>
    <row r="14" spans="1:5" ht="24.75">
      <c r="A14" s="11" t="s">
        <v>181</v>
      </c>
      <c r="B14" s="11" t="s">
        <v>122</v>
      </c>
      <c r="C14" s="11" t="s">
        <v>148</v>
      </c>
      <c r="D14" s="11" t="s">
        <v>246</v>
      </c>
      <c r="E14" s="11">
        <v>1</v>
      </c>
    </row>
    <row r="15" spans="1:5">
      <c r="A15" s="1" t="s">
        <v>115</v>
      </c>
      <c r="B15" s="1" t="s">
        <v>115</v>
      </c>
      <c r="C15" s="1">
        <f>SUBTOTAL(103,Elements14121[Elemento])</f>
        <v>8</v>
      </c>
      <c r="D15" s="1" t="s">
        <v>115</v>
      </c>
      <c r="E15" s="1">
        <f>SUBTOTAL(109,Elements14121[Totais:])</f>
        <v>8</v>
      </c>
    </row>
  </sheetData>
  <mergeCells count="3">
    <mergeCell ref="A1:E2"/>
    <mergeCell ref="A4:E4"/>
    <mergeCell ref="A5:E5"/>
  </mergeCells>
  <hyperlinks>
    <hyperlink ref="A1" location="'14.12'!A1" display="BARRA DE APOIO EM ACO INOXIDAVEL AISI 304,TUBO DE 1.1/4&quot;,INCLUSIVE FIXACAO COM PARAFUSOS INOXIDAVEIS E BUCHAS PLASTICAS,COM 70CM,CONFORME ABNT NBR 9050 PARA ACESSIBILIDADE.FORNECIMENTO E COLOCACAO" xr:uid="{00000000-0004-0000-2600-000000000000}"/>
    <hyperlink ref="B1" location="'14.12'!A1" display="BARRA DE APOIO EM ACO INOXIDAVEL AISI 304,TUBO DE 1.1/4&quot;,INCLUSIVE FIXACAO COM PARAFUSOS INOXIDAVEIS E BUCHAS PLASTICAS,COM 70CM,CONFORME ABNT NBR 9050 PARA ACESSIBILIDADE.FORNECIMENTO E COLOCACAO" xr:uid="{00000000-0004-0000-2600-000001000000}"/>
    <hyperlink ref="C1" location="'14.12'!A1" display="BARRA DE APOIO EM ACO INOXIDAVEL AISI 304,TUBO DE 1.1/4&quot;,INCLUSIVE FIXACAO COM PARAFUSOS INOXIDAVEIS E BUCHAS PLASTICAS,COM 70CM,CONFORME ABNT NBR 9050 PARA ACESSIBILIDADE.FORNECIMENTO E COLOCACAO" xr:uid="{00000000-0004-0000-2600-000002000000}"/>
    <hyperlink ref="D1" location="'14.12'!A1" display="BARRA DE APOIO EM ACO INOXIDAVEL AISI 304,TUBO DE 1.1/4&quot;,INCLUSIVE FIXACAO COM PARAFUSOS INOXIDAVEIS E BUCHAS PLASTICAS,COM 70CM,CONFORME ABNT NBR 9050 PARA ACESSIBILIDADE.FORNECIMENTO E COLOCACAO" xr:uid="{00000000-0004-0000-2600-000003000000}"/>
    <hyperlink ref="E1" location="'14.12'!A1" display="BARRA DE APOIO EM ACO INOXIDAVEL AISI 304,TUBO DE 1.1/4&quot;,INCLUSIVE FIXACAO COM PARAFUSOS INOXIDAVEIS E BUCHAS PLASTICAS,COM 70CM,CONFORME ABNT NBR 9050 PARA ACESSIBILIDADE.FORNECIMENTO E COLOCACAO" xr:uid="{00000000-0004-0000-2600-000004000000}"/>
    <hyperlink ref="A2" location="'14.12'!A1" display="BARRA DE APOIO EM ACO INOXIDAVEL AISI 304,TUBO DE 1.1/4&quot;,INCLUSIVE FIXACAO COM PARAFUSOS INOXIDAVEIS E BUCHAS PLASTICAS,COM 70CM,CONFORME ABNT NBR 9050 PARA ACESSIBILIDADE.FORNECIMENTO E COLOCACAO" xr:uid="{00000000-0004-0000-2600-000005000000}"/>
    <hyperlink ref="B2" location="'14.12'!A1" display="BARRA DE APOIO EM ACO INOXIDAVEL AISI 304,TUBO DE 1.1/4&quot;,INCLUSIVE FIXACAO COM PARAFUSOS INOXIDAVEIS E BUCHAS PLASTICAS,COM 70CM,CONFORME ABNT NBR 9050 PARA ACESSIBILIDADE.FORNECIMENTO E COLOCACAO" xr:uid="{00000000-0004-0000-2600-000006000000}"/>
    <hyperlink ref="C2" location="'14.12'!A1" display="BARRA DE APOIO EM ACO INOXIDAVEL AISI 304,TUBO DE 1.1/4&quot;,INCLUSIVE FIXACAO COM PARAFUSOS INOXIDAVEIS E BUCHAS PLASTICAS,COM 70CM,CONFORME ABNT NBR 9050 PARA ACESSIBILIDADE.FORNECIMENTO E COLOCACAO" xr:uid="{00000000-0004-0000-2600-000007000000}"/>
    <hyperlink ref="D2" location="'14.12'!A1" display="BARRA DE APOIO EM ACO INOXIDAVEL AISI 304,TUBO DE 1.1/4&quot;,INCLUSIVE FIXACAO COM PARAFUSOS INOXIDAVEIS E BUCHAS PLASTICAS,COM 70CM,CONFORME ABNT NBR 9050 PARA ACESSIBILIDADE.FORNECIMENTO E COLOCACAO" xr:uid="{00000000-0004-0000-2600-000008000000}"/>
    <hyperlink ref="E2" location="'14.12'!A1" display="BARRA DE APOIO EM ACO INOXIDAVEL AISI 304,TUBO DE 1.1/4&quot;,INCLUSIVE FIXACAO COM PARAFUSOS INOXIDAVEIS E BUCHAS PLASTICAS,COM 70CM,CONFORME ABNT NBR 9050 PARA ACESSIBILIDADE.FORNECIMENTO E COLOCACAO" xr:uid="{00000000-0004-0000-2600-000009000000}"/>
    <hyperlink ref="A4" location="'14.12'!A1" display="Modelos genéricos (Comprimento)" xr:uid="{00000000-0004-0000-2600-00000A000000}"/>
    <hyperlink ref="B4" location="'14.12'!A1" display="Modelos genéricos (Comprimento)" xr:uid="{00000000-0004-0000-2600-00000B000000}"/>
    <hyperlink ref="C4" location="'14.12'!A1" display="Modelos genéricos (Comprimento)" xr:uid="{00000000-0004-0000-2600-00000C000000}"/>
    <hyperlink ref="D4" location="'14.12'!A1" display="Modelos genéricos (Comprimento)" xr:uid="{00000000-0004-0000-2600-00000D000000}"/>
    <hyperlink ref="E4" location="'14.12'!A1" display="Modelos genéricos (Comprimento)" xr:uid="{00000000-0004-0000-26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18</v>
      </c>
      <c r="B2" s="6" t="s">
        <v>19</v>
      </c>
      <c r="C2" s="6" t="s">
        <v>14</v>
      </c>
      <c r="D2" s="6" t="s">
        <v>20</v>
      </c>
      <c r="E2" s="6" t="s">
        <v>16</v>
      </c>
      <c r="F2" s="6" t="s">
        <v>108</v>
      </c>
      <c r="G2" s="6">
        <v>96.45</v>
      </c>
      <c r="H2" s="6">
        <v>115.59532500000002</v>
      </c>
      <c r="I2" s="6">
        <v>346.78597500000006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3</v>
      </c>
      <c r="D8" s="11" t="s">
        <v>114</v>
      </c>
      <c r="E8" s="11">
        <v>3</v>
      </c>
    </row>
    <row r="9" spans="1:9">
      <c r="A9" s="11" t="s">
        <v>115</v>
      </c>
      <c r="B9" s="11" t="s">
        <v>115</v>
      </c>
      <c r="C9" s="11">
        <f>SUBTOTAL(109,Criteria_Summary14.2[Elementos])</f>
        <v>3</v>
      </c>
      <c r="D9" s="11" t="s">
        <v>115</v>
      </c>
      <c r="E9" s="11">
        <f>SUBTOTAL(109,Criteria_Summary14.2[Total])</f>
        <v>3</v>
      </c>
    </row>
    <row r="10" spans="1:9">
      <c r="A10" s="12" t="s">
        <v>116</v>
      </c>
      <c r="B10" s="12">
        <v>0</v>
      </c>
      <c r="C10" s="13"/>
      <c r="D10" s="13"/>
      <c r="E10" s="12">
        <v>3</v>
      </c>
    </row>
    <row r="13" spans="1:9">
      <c r="A13" s="18" t="s">
        <v>114</v>
      </c>
      <c r="B13" s="18" t="s">
        <v>114</v>
      </c>
      <c r="C13" s="18" t="s">
        <v>114</v>
      </c>
      <c r="D13" s="18" t="s">
        <v>114</v>
      </c>
      <c r="E13" s="18" t="s">
        <v>114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3</v>
      </c>
      <c r="C16" s="21" t="s">
        <v>118</v>
      </c>
      <c r="D16" s="21" t="s">
        <v>118</v>
      </c>
      <c r="E16" s="11">
        <v>3</v>
      </c>
    </row>
    <row r="18" spans="1:5">
      <c r="A18" s="22" t="s">
        <v>119</v>
      </c>
      <c r="B18" s="22" t="s">
        <v>119</v>
      </c>
      <c r="C18" s="22" t="s">
        <v>119</v>
      </c>
      <c r="D18" s="22" t="s">
        <v>119</v>
      </c>
      <c r="E18" s="22" t="s">
        <v>119</v>
      </c>
    </row>
    <row r="19" spans="1:5">
      <c r="A19" s="20" t="s">
        <v>120</v>
      </c>
      <c r="B19" s="20" t="s">
        <v>120</v>
      </c>
      <c r="C19" s="20" t="s">
        <v>120</v>
      </c>
      <c r="D19" s="14" t="s">
        <v>121</v>
      </c>
      <c r="E19" s="14"/>
    </row>
    <row r="20" spans="1:5">
      <c r="A20" s="11"/>
      <c r="B20" s="11"/>
      <c r="C20" s="11"/>
      <c r="D20" s="11" t="s">
        <v>122</v>
      </c>
      <c r="E20" s="11" t="s">
        <v>123</v>
      </c>
    </row>
    <row r="22" spans="1:5">
      <c r="A22" s="22" t="s">
        <v>124</v>
      </c>
      <c r="B22" s="22" t="s">
        <v>124</v>
      </c>
      <c r="C22" s="22" t="s">
        <v>124</v>
      </c>
      <c r="D22" s="22" t="s">
        <v>124</v>
      </c>
      <c r="E22" s="22" t="s">
        <v>124</v>
      </c>
    </row>
    <row r="23" spans="1:5">
      <c r="A23" s="20" t="s">
        <v>125</v>
      </c>
      <c r="B23" s="14"/>
      <c r="C23" s="14"/>
      <c r="D23" s="14" t="s">
        <v>110</v>
      </c>
      <c r="E23" s="14"/>
    </row>
    <row r="24" spans="1:5">
      <c r="A24" s="21" t="s">
        <v>126</v>
      </c>
      <c r="B24" s="21" t="s">
        <v>126</v>
      </c>
      <c r="C24" s="21" t="s">
        <v>126</v>
      </c>
      <c r="D24" s="11" t="s">
        <v>127</v>
      </c>
      <c r="E24" s="11" t="s">
        <v>123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4'!A1" display="14.2" xr:uid="{00000000-0004-0000-0300-000000000000}"/>
    <hyperlink ref="F2" location="'14.2E'!A1" display="3" xr:uid="{00000000-0004-0000-0300-000001000000}"/>
    <hyperlink ref="E10" location="'14.2E'!A1" display="'14.2E'!A1" xr:uid="{00000000-0004-0000-0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E1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58</v>
      </c>
      <c r="B1" s="23" t="s">
        <v>58</v>
      </c>
      <c r="C1" s="23" t="s">
        <v>58</v>
      </c>
      <c r="D1" s="23" t="s">
        <v>58</v>
      </c>
      <c r="E1" s="23" t="s">
        <v>58</v>
      </c>
    </row>
    <row r="2" spans="1:5">
      <c r="A2" s="23" t="s">
        <v>58</v>
      </c>
      <c r="B2" s="23" t="s">
        <v>58</v>
      </c>
      <c r="C2" s="23" t="s">
        <v>58</v>
      </c>
      <c r="D2" s="23" t="s">
        <v>58</v>
      </c>
      <c r="E2" s="23" t="s">
        <v>58</v>
      </c>
    </row>
    <row r="4" spans="1:5">
      <c r="A4" s="18" t="s">
        <v>142</v>
      </c>
      <c r="B4" s="18" t="s">
        <v>142</v>
      </c>
      <c r="C4" s="18" t="s">
        <v>142</v>
      </c>
      <c r="D4" s="18" t="s">
        <v>142</v>
      </c>
      <c r="E4" s="18" t="s">
        <v>142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150</v>
      </c>
      <c r="D7" s="11" t="s">
        <v>247</v>
      </c>
      <c r="E7" s="11">
        <v>1</v>
      </c>
    </row>
    <row r="8" spans="1:5" ht="24.75">
      <c r="A8" s="11" t="s">
        <v>181</v>
      </c>
      <c r="B8" s="11" t="s">
        <v>122</v>
      </c>
      <c r="C8" s="11" t="s">
        <v>150</v>
      </c>
      <c r="D8" s="11" t="s">
        <v>248</v>
      </c>
      <c r="E8" s="11">
        <v>1</v>
      </c>
    </row>
    <row r="9" spans="1:5" ht="24.75">
      <c r="A9" s="11" t="s">
        <v>181</v>
      </c>
      <c r="B9" s="11" t="s">
        <v>122</v>
      </c>
      <c r="C9" s="11" t="s">
        <v>150</v>
      </c>
      <c r="D9" s="11" t="s">
        <v>249</v>
      </c>
      <c r="E9" s="11">
        <v>1</v>
      </c>
    </row>
    <row r="10" spans="1:5" ht="24.75">
      <c r="A10" s="11" t="s">
        <v>181</v>
      </c>
      <c r="B10" s="11" t="s">
        <v>122</v>
      </c>
      <c r="C10" s="11" t="s">
        <v>150</v>
      </c>
      <c r="D10" s="11" t="s">
        <v>250</v>
      </c>
      <c r="E10" s="11">
        <v>1</v>
      </c>
    </row>
    <row r="11" spans="1:5" ht="24.75">
      <c r="A11" s="11" t="s">
        <v>181</v>
      </c>
      <c r="B11" s="11" t="s">
        <v>122</v>
      </c>
      <c r="C11" s="11" t="s">
        <v>150</v>
      </c>
      <c r="D11" s="11" t="s">
        <v>251</v>
      </c>
      <c r="E11" s="11">
        <v>1</v>
      </c>
    </row>
    <row r="12" spans="1:5" ht="24.75">
      <c r="A12" s="11" t="s">
        <v>181</v>
      </c>
      <c r="B12" s="11" t="s">
        <v>122</v>
      </c>
      <c r="C12" s="11" t="s">
        <v>150</v>
      </c>
      <c r="D12" s="11" t="s">
        <v>252</v>
      </c>
      <c r="E12" s="11">
        <v>1</v>
      </c>
    </row>
    <row r="13" spans="1:5" ht="24.75">
      <c r="A13" s="11" t="s">
        <v>181</v>
      </c>
      <c r="B13" s="11" t="s">
        <v>122</v>
      </c>
      <c r="C13" s="11" t="s">
        <v>150</v>
      </c>
      <c r="D13" s="11" t="s">
        <v>253</v>
      </c>
      <c r="E13" s="11">
        <v>1</v>
      </c>
    </row>
    <row r="14" spans="1:5" ht="24.75">
      <c r="A14" s="11" t="s">
        <v>181</v>
      </c>
      <c r="B14" s="11" t="s">
        <v>122</v>
      </c>
      <c r="C14" s="11" t="s">
        <v>150</v>
      </c>
      <c r="D14" s="11" t="s">
        <v>254</v>
      </c>
      <c r="E14" s="11">
        <v>1</v>
      </c>
    </row>
    <row r="15" spans="1:5" ht="24.75">
      <c r="A15" s="11" t="s">
        <v>181</v>
      </c>
      <c r="B15" s="11" t="s">
        <v>122</v>
      </c>
      <c r="C15" s="11" t="s">
        <v>150</v>
      </c>
      <c r="D15" s="11" t="s">
        <v>255</v>
      </c>
      <c r="E15" s="11">
        <v>1</v>
      </c>
    </row>
    <row r="16" spans="1:5" ht="24.75">
      <c r="A16" s="11" t="s">
        <v>181</v>
      </c>
      <c r="B16" s="11" t="s">
        <v>122</v>
      </c>
      <c r="C16" s="11" t="s">
        <v>150</v>
      </c>
      <c r="D16" s="11" t="s">
        <v>256</v>
      </c>
      <c r="E16" s="11">
        <v>1</v>
      </c>
    </row>
    <row r="17" spans="1:5" ht="24.75">
      <c r="A17" s="11" t="s">
        <v>181</v>
      </c>
      <c r="B17" s="11" t="s">
        <v>122</v>
      </c>
      <c r="C17" s="11" t="s">
        <v>150</v>
      </c>
      <c r="D17" s="11" t="s">
        <v>257</v>
      </c>
      <c r="E17" s="11">
        <v>1</v>
      </c>
    </row>
    <row r="18" spans="1:5" ht="24.75">
      <c r="A18" s="11" t="s">
        <v>181</v>
      </c>
      <c r="B18" s="11" t="s">
        <v>122</v>
      </c>
      <c r="C18" s="11" t="s">
        <v>150</v>
      </c>
      <c r="D18" s="11" t="s">
        <v>258</v>
      </c>
      <c r="E18" s="11">
        <v>1</v>
      </c>
    </row>
    <row r="19" spans="1:5">
      <c r="A19" s="1" t="s">
        <v>115</v>
      </c>
      <c r="B19" s="1" t="s">
        <v>115</v>
      </c>
      <c r="C19" s="1">
        <f>SUBTOTAL(103,Elements14131[Elemento])</f>
        <v>12</v>
      </c>
      <c r="D19" s="1" t="s">
        <v>115</v>
      </c>
      <c r="E19" s="1">
        <f>SUBTOTAL(109,Elements14131[Totais:])</f>
        <v>12</v>
      </c>
    </row>
  </sheetData>
  <mergeCells count="3">
    <mergeCell ref="A1:E2"/>
    <mergeCell ref="A4:E4"/>
    <mergeCell ref="A5:E5"/>
  </mergeCells>
  <hyperlinks>
    <hyperlink ref="A1" location="'14.13'!A1" display="BARRA DE APOIO EM ACO INOXIDAVEL AISI 304,TUBO DE 1.1/4&quot;,INCLUSIVE FIXACAO COM PARAFUSOS INOXIDAVEIS E BUCHAS PLASTICAS,COM 80CM,CONFORME ABNT NBR 9050 PARA ACESSIBILIDADE.FORNECIMENTO E COLOCACAO" xr:uid="{00000000-0004-0000-2700-000000000000}"/>
    <hyperlink ref="B1" location="'14.13'!A1" display="BARRA DE APOIO EM ACO INOXIDAVEL AISI 304,TUBO DE 1.1/4&quot;,INCLUSIVE FIXACAO COM PARAFUSOS INOXIDAVEIS E BUCHAS PLASTICAS,COM 80CM,CONFORME ABNT NBR 9050 PARA ACESSIBILIDADE.FORNECIMENTO E COLOCACAO" xr:uid="{00000000-0004-0000-2700-000001000000}"/>
    <hyperlink ref="C1" location="'14.13'!A1" display="BARRA DE APOIO EM ACO INOXIDAVEL AISI 304,TUBO DE 1.1/4&quot;,INCLUSIVE FIXACAO COM PARAFUSOS INOXIDAVEIS E BUCHAS PLASTICAS,COM 80CM,CONFORME ABNT NBR 9050 PARA ACESSIBILIDADE.FORNECIMENTO E COLOCACAO" xr:uid="{00000000-0004-0000-2700-000002000000}"/>
    <hyperlink ref="D1" location="'14.13'!A1" display="BARRA DE APOIO EM ACO INOXIDAVEL AISI 304,TUBO DE 1.1/4&quot;,INCLUSIVE FIXACAO COM PARAFUSOS INOXIDAVEIS E BUCHAS PLASTICAS,COM 80CM,CONFORME ABNT NBR 9050 PARA ACESSIBILIDADE.FORNECIMENTO E COLOCACAO" xr:uid="{00000000-0004-0000-2700-000003000000}"/>
    <hyperlink ref="E1" location="'14.13'!A1" display="BARRA DE APOIO EM ACO INOXIDAVEL AISI 304,TUBO DE 1.1/4&quot;,INCLUSIVE FIXACAO COM PARAFUSOS INOXIDAVEIS E BUCHAS PLASTICAS,COM 80CM,CONFORME ABNT NBR 9050 PARA ACESSIBILIDADE.FORNECIMENTO E COLOCACAO" xr:uid="{00000000-0004-0000-2700-000004000000}"/>
    <hyperlink ref="A2" location="'14.13'!A1" display="BARRA DE APOIO EM ACO INOXIDAVEL AISI 304,TUBO DE 1.1/4&quot;,INCLUSIVE FIXACAO COM PARAFUSOS INOXIDAVEIS E BUCHAS PLASTICAS,COM 80CM,CONFORME ABNT NBR 9050 PARA ACESSIBILIDADE.FORNECIMENTO E COLOCACAO" xr:uid="{00000000-0004-0000-2700-000005000000}"/>
    <hyperlink ref="B2" location="'14.13'!A1" display="BARRA DE APOIO EM ACO INOXIDAVEL AISI 304,TUBO DE 1.1/4&quot;,INCLUSIVE FIXACAO COM PARAFUSOS INOXIDAVEIS E BUCHAS PLASTICAS,COM 80CM,CONFORME ABNT NBR 9050 PARA ACESSIBILIDADE.FORNECIMENTO E COLOCACAO" xr:uid="{00000000-0004-0000-2700-000006000000}"/>
    <hyperlink ref="C2" location="'14.13'!A1" display="BARRA DE APOIO EM ACO INOXIDAVEL AISI 304,TUBO DE 1.1/4&quot;,INCLUSIVE FIXACAO COM PARAFUSOS INOXIDAVEIS E BUCHAS PLASTICAS,COM 80CM,CONFORME ABNT NBR 9050 PARA ACESSIBILIDADE.FORNECIMENTO E COLOCACAO" xr:uid="{00000000-0004-0000-2700-000007000000}"/>
    <hyperlink ref="D2" location="'14.13'!A1" display="BARRA DE APOIO EM ACO INOXIDAVEL AISI 304,TUBO DE 1.1/4&quot;,INCLUSIVE FIXACAO COM PARAFUSOS INOXIDAVEIS E BUCHAS PLASTICAS,COM 80CM,CONFORME ABNT NBR 9050 PARA ACESSIBILIDADE.FORNECIMENTO E COLOCACAO" xr:uid="{00000000-0004-0000-2700-000008000000}"/>
    <hyperlink ref="E2" location="'14.13'!A1" display="BARRA DE APOIO EM ACO INOXIDAVEL AISI 304,TUBO DE 1.1/4&quot;,INCLUSIVE FIXACAO COM PARAFUSOS INOXIDAVEIS E BUCHAS PLASTICAS,COM 80CM,CONFORME ABNT NBR 9050 PARA ACESSIBILIDADE.FORNECIMENTO E COLOCACAO" xr:uid="{00000000-0004-0000-2700-000009000000}"/>
    <hyperlink ref="A4" location="'14.13'!A1" display="Modelos genéricos (Comprimento)" xr:uid="{00000000-0004-0000-2700-00000A000000}"/>
    <hyperlink ref="B4" location="'14.13'!A1" display="Modelos genéricos (Comprimento)" xr:uid="{00000000-0004-0000-2700-00000B000000}"/>
    <hyperlink ref="C4" location="'14.13'!A1" display="Modelos genéricos (Comprimento)" xr:uid="{00000000-0004-0000-2700-00000C000000}"/>
    <hyperlink ref="D4" location="'14.13'!A1" display="Modelos genéricos (Comprimento)" xr:uid="{00000000-0004-0000-2700-00000D000000}"/>
    <hyperlink ref="E4" location="'14.13'!A1" display="Modelos genéricos (Comprimento)" xr:uid="{00000000-0004-0000-2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E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62</v>
      </c>
      <c r="B1" s="23" t="s">
        <v>62</v>
      </c>
      <c r="C1" s="23" t="s">
        <v>62</v>
      </c>
      <c r="D1" s="23" t="s">
        <v>62</v>
      </c>
      <c r="E1" s="23" t="s">
        <v>62</v>
      </c>
    </row>
    <row r="2" spans="1:5">
      <c r="A2" s="23" t="s">
        <v>62</v>
      </c>
      <c r="B2" s="23" t="s">
        <v>62</v>
      </c>
      <c r="C2" s="23" t="s">
        <v>62</v>
      </c>
      <c r="D2" s="23" t="s">
        <v>62</v>
      </c>
      <c r="E2" s="23" t="s">
        <v>62</v>
      </c>
    </row>
    <row r="4" spans="1:5">
      <c r="A4" s="18" t="s">
        <v>129</v>
      </c>
      <c r="B4" s="18" t="s">
        <v>129</v>
      </c>
      <c r="C4" s="18" t="s">
        <v>129</v>
      </c>
      <c r="D4" s="18" t="s">
        <v>129</v>
      </c>
      <c r="E4" s="18" t="s">
        <v>129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145</v>
      </c>
      <c r="D7" s="11" t="s">
        <v>259</v>
      </c>
      <c r="E7" s="11">
        <v>1</v>
      </c>
    </row>
    <row r="8" spans="1:5">
      <c r="A8" s="1" t="s">
        <v>115</v>
      </c>
      <c r="B8" s="1" t="s">
        <v>115</v>
      </c>
      <c r="C8" s="1">
        <f>SUBTOTAL(103,Elements14141[Elemento])</f>
        <v>1</v>
      </c>
      <c r="D8" s="1" t="s">
        <v>115</v>
      </c>
      <c r="E8" s="1">
        <f>SUBTOTAL(109,Elements14141[Totais:])</f>
        <v>1</v>
      </c>
    </row>
  </sheetData>
  <mergeCells count="3">
    <mergeCell ref="A1:E2"/>
    <mergeCell ref="A4:E4"/>
    <mergeCell ref="A5:E5"/>
  </mergeCells>
  <hyperlinks>
    <hyperlink ref="A1" location="'14.14'!A1" display="TANQUE INDUSTRIAL EM ACO INOXIDAVEL AISI 304,PARA LAVAGEM DE PANELOES,MEDINDO APROXIMADAMENTE (0,61X0,706X0,305)M.FORNEC IMENTO E COLOCACAO" xr:uid="{00000000-0004-0000-2800-000000000000}"/>
    <hyperlink ref="B1" location="'14.14'!A1" display="TANQUE INDUSTRIAL EM ACO INOXIDAVEL AISI 304,PARA LAVAGEM DE PANELOES,MEDINDO APROXIMADAMENTE (0,61X0,706X0,305)M.FORNEC IMENTO E COLOCACAO" xr:uid="{00000000-0004-0000-2800-000001000000}"/>
    <hyperlink ref="C1" location="'14.14'!A1" display="TANQUE INDUSTRIAL EM ACO INOXIDAVEL AISI 304,PARA LAVAGEM DE PANELOES,MEDINDO APROXIMADAMENTE (0,61X0,706X0,305)M.FORNEC IMENTO E COLOCACAO" xr:uid="{00000000-0004-0000-2800-000002000000}"/>
    <hyperlink ref="D1" location="'14.14'!A1" display="TANQUE INDUSTRIAL EM ACO INOXIDAVEL AISI 304,PARA LAVAGEM DE PANELOES,MEDINDO APROXIMADAMENTE (0,61X0,706X0,305)M.FORNEC IMENTO E COLOCACAO" xr:uid="{00000000-0004-0000-2800-000003000000}"/>
    <hyperlink ref="E1" location="'14.14'!A1" display="TANQUE INDUSTRIAL EM ACO INOXIDAVEL AISI 304,PARA LAVAGEM DE PANELOES,MEDINDO APROXIMADAMENTE (0,61X0,706X0,305)M.FORNEC IMENTO E COLOCACAO" xr:uid="{00000000-0004-0000-2800-000004000000}"/>
    <hyperlink ref="A2" location="'14.14'!A1" display="TANQUE INDUSTRIAL EM ACO INOXIDAVEL AISI 304,PARA LAVAGEM DE PANELOES,MEDINDO APROXIMADAMENTE (0,61X0,706X0,305)M.FORNEC IMENTO E COLOCACAO" xr:uid="{00000000-0004-0000-2800-000005000000}"/>
    <hyperlink ref="B2" location="'14.14'!A1" display="TANQUE INDUSTRIAL EM ACO INOXIDAVEL AISI 304,PARA LAVAGEM DE PANELOES,MEDINDO APROXIMADAMENTE (0,61X0,706X0,305)M.FORNEC IMENTO E COLOCACAO" xr:uid="{00000000-0004-0000-2800-000006000000}"/>
    <hyperlink ref="C2" location="'14.14'!A1" display="TANQUE INDUSTRIAL EM ACO INOXIDAVEL AISI 304,PARA LAVAGEM DE PANELOES,MEDINDO APROXIMADAMENTE (0,61X0,706X0,305)M.FORNEC IMENTO E COLOCACAO" xr:uid="{00000000-0004-0000-2800-000007000000}"/>
    <hyperlink ref="D2" location="'14.14'!A1" display="TANQUE INDUSTRIAL EM ACO INOXIDAVEL AISI 304,PARA LAVAGEM DE PANELOES,MEDINDO APROXIMADAMENTE (0,61X0,706X0,305)M.FORNEC IMENTO E COLOCACAO" xr:uid="{00000000-0004-0000-2800-000008000000}"/>
    <hyperlink ref="E2" location="'14.14'!A1" display="TANQUE INDUSTRIAL EM ACO INOXIDAVEL AISI 304,PARA LAVAGEM DE PANELOES,MEDINDO APROXIMADAMENTE (0,61X0,706X0,305)M.FORNEC IMENTO E COLOCACAO" xr:uid="{00000000-0004-0000-2800-000009000000}"/>
    <hyperlink ref="A4" location="'14.14'!A1" display="Peças hidrossanitárias (Ajuste da Fixação)" xr:uid="{00000000-0004-0000-2800-00000A000000}"/>
    <hyperlink ref="B4" location="'14.14'!A1" display="Peças hidrossanitárias (Ajuste da Fixação)" xr:uid="{00000000-0004-0000-2800-00000B000000}"/>
    <hyperlink ref="C4" location="'14.14'!A1" display="Peças hidrossanitárias (Ajuste da Fixação)" xr:uid="{00000000-0004-0000-2800-00000C000000}"/>
    <hyperlink ref="D4" location="'14.14'!A1" display="Peças hidrossanitárias (Ajuste da Fixação)" xr:uid="{00000000-0004-0000-2800-00000D000000}"/>
    <hyperlink ref="E4" location="'14.14'!A1" display="Peças hidrossanitárias (Ajuste da Fixação)" xr:uid="{00000000-0004-0000-28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E22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65</v>
      </c>
      <c r="B1" s="23" t="s">
        <v>65</v>
      </c>
      <c r="C1" s="23" t="s">
        <v>65</v>
      </c>
      <c r="D1" s="23" t="s">
        <v>65</v>
      </c>
      <c r="E1" s="23" t="s">
        <v>65</v>
      </c>
    </row>
    <row r="2" spans="1:5">
      <c r="A2" s="23" t="s">
        <v>65</v>
      </c>
      <c r="B2" s="23" t="s">
        <v>65</v>
      </c>
      <c r="C2" s="23" t="s">
        <v>65</v>
      </c>
      <c r="D2" s="23" t="s">
        <v>65</v>
      </c>
      <c r="E2" s="23" t="s">
        <v>65</v>
      </c>
    </row>
    <row r="4" spans="1:5">
      <c r="A4" s="18" t="s">
        <v>114</v>
      </c>
      <c r="B4" s="18" t="s">
        <v>114</v>
      </c>
      <c r="C4" s="18" t="s">
        <v>114</v>
      </c>
      <c r="D4" s="18" t="s">
        <v>114</v>
      </c>
      <c r="E4" s="18" t="s">
        <v>114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153</v>
      </c>
      <c r="D7" s="11" t="s">
        <v>260</v>
      </c>
      <c r="E7" s="11">
        <v>1</v>
      </c>
    </row>
    <row r="8" spans="1:5" ht="24.75">
      <c r="A8" s="11" t="s">
        <v>181</v>
      </c>
      <c r="B8" s="11" t="s">
        <v>122</v>
      </c>
      <c r="C8" s="11" t="s">
        <v>153</v>
      </c>
      <c r="D8" s="11" t="s">
        <v>261</v>
      </c>
      <c r="E8" s="11">
        <v>1</v>
      </c>
    </row>
    <row r="9" spans="1:5" ht="24.75">
      <c r="A9" s="11" t="s">
        <v>181</v>
      </c>
      <c r="B9" s="11" t="s">
        <v>122</v>
      </c>
      <c r="C9" s="11" t="s">
        <v>153</v>
      </c>
      <c r="D9" s="11" t="s">
        <v>262</v>
      </c>
      <c r="E9" s="11">
        <v>1</v>
      </c>
    </row>
    <row r="10" spans="1:5" ht="24.75">
      <c r="A10" s="11" t="s">
        <v>181</v>
      </c>
      <c r="B10" s="11" t="s">
        <v>122</v>
      </c>
      <c r="C10" s="11" t="s">
        <v>153</v>
      </c>
      <c r="D10" s="11" t="s">
        <v>263</v>
      </c>
      <c r="E10" s="11">
        <v>1</v>
      </c>
    </row>
    <row r="11" spans="1:5" ht="24.75">
      <c r="A11" s="11" t="s">
        <v>181</v>
      </c>
      <c r="B11" s="11" t="s">
        <v>122</v>
      </c>
      <c r="C11" s="11" t="s">
        <v>153</v>
      </c>
      <c r="D11" s="11" t="s">
        <v>264</v>
      </c>
      <c r="E11" s="11">
        <v>1</v>
      </c>
    </row>
    <row r="12" spans="1:5" ht="24.75">
      <c r="A12" s="11" t="s">
        <v>181</v>
      </c>
      <c r="B12" s="11" t="s">
        <v>122</v>
      </c>
      <c r="C12" s="11" t="s">
        <v>153</v>
      </c>
      <c r="D12" s="11" t="s">
        <v>265</v>
      </c>
      <c r="E12" s="11">
        <v>1</v>
      </c>
    </row>
    <row r="13" spans="1:5" ht="24.75">
      <c r="A13" s="11" t="s">
        <v>181</v>
      </c>
      <c r="B13" s="11" t="s">
        <v>122</v>
      </c>
      <c r="C13" s="11" t="s">
        <v>153</v>
      </c>
      <c r="D13" s="11" t="s">
        <v>266</v>
      </c>
      <c r="E13" s="11">
        <v>1</v>
      </c>
    </row>
    <row r="14" spans="1:5" ht="24.75">
      <c r="A14" s="11" t="s">
        <v>181</v>
      </c>
      <c r="B14" s="11" t="s">
        <v>122</v>
      </c>
      <c r="C14" s="11" t="s">
        <v>153</v>
      </c>
      <c r="D14" s="11" t="s">
        <v>267</v>
      </c>
      <c r="E14" s="11">
        <v>1</v>
      </c>
    </row>
    <row r="15" spans="1:5" ht="24.75">
      <c r="A15" s="11" t="s">
        <v>181</v>
      </c>
      <c r="B15" s="11" t="s">
        <v>122</v>
      </c>
      <c r="C15" s="11" t="s">
        <v>153</v>
      </c>
      <c r="D15" s="11" t="s">
        <v>268</v>
      </c>
      <c r="E15" s="11">
        <v>1</v>
      </c>
    </row>
    <row r="16" spans="1:5" ht="24.75">
      <c r="A16" s="11" t="s">
        <v>181</v>
      </c>
      <c r="B16" s="11" t="s">
        <v>122</v>
      </c>
      <c r="C16" s="11" t="s">
        <v>153</v>
      </c>
      <c r="D16" s="11" t="s">
        <v>269</v>
      </c>
      <c r="E16" s="11">
        <v>1</v>
      </c>
    </row>
    <row r="17" spans="1:5" ht="24.75">
      <c r="A17" s="11" t="s">
        <v>181</v>
      </c>
      <c r="B17" s="11" t="s">
        <v>122</v>
      </c>
      <c r="C17" s="11" t="s">
        <v>153</v>
      </c>
      <c r="D17" s="11" t="s">
        <v>270</v>
      </c>
      <c r="E17" s="11">
        <v>1</v>
      </c>
    </row>
    <row r="18" spans="1:5" ht="24.75">
      <c r="A18" s="11" t="s">
        <v>181</v>
      </c>
      <c r="B18" s="11" t="s">
        <v>122</v>
      </c>
      <c r="C18" s="11" t="s">
        <v>153</v>
      </c>
      <c r="D18" s="11" t="s">
        <v>271</v>
      </c>
      <c r="E18" s="11">
        <v>1</v>
      </c>
    </row>
    <row r="19" spans="1:5" ht="24.75">
      <c r="A19" s="11" t="s">
        <v>181</v>
      </c>
      <c r="B19" s="11" t="s">
        <v>122</v>
      </c>
      <c r="C19" s="11" t="s">
        <v>153</v>
      </c>
      <c r="D19" s="11" t="s">
        <v>272</v>
      </c>
      <c r="E19" s="11">
        <v>1</v>
      </c>
    </row>
    <row r="20" spans="1:5" ht="24.75">
      <c r="A20" s="11" t="s">
        <v>181</v>
      </c>
      <c r="B20" s="11" t="s">
        <v>122</v>
      </c>
      <c r="C20" s="11" t="s">
        <v>153</v>
      </c>
      <c r="D20" s="11" t="s">
        <v>273</v>
      </c>
      <c r="E20" s="11">
        <v>1</v>
      </c>
    </row>
    <row r="21" spans="1:5" ht="24.75">
      <c r="A21" s="11" t="s">
        <v>181</v>
      </c>
      <c r="B21" s="11" t="s">
        <v>122</v>
      </c>
      <c r="C21" s="11" t="s">
        <v>153</v>
      </c>
      <c r="D21" s="11" t="s">
        <v>274</v>
      </c>
      <c r="E21" s="11">
        <v>1</v>
      </c>
    </row>
    <row r="22" spans="1:5">
      <c r="A22" s="1" t="s">
        <v>115</v>
      </c>
      <c r="B22" s="1" t="s">
        <v>115</v>
      </c>
      <c r="C22" s="1">
        <f>SUBTOTAL(103,Elements14151[Elemento])</f>
        <v>15</v>
      </c>
      <c r="D22" s="1" t="s">
        <v>115</v>
      </c>
      <c r="E22" s="1">
        <f>SUBTOTAL(109,Elements14151[Totais:])</f>
        <v>15</v>
      </c>
    </row>
  </sheetData>
  <mergeCells count="3">
    <mergeCell ref="A1:E2"/>
    <mergeCell ref="A4:E4"/>
    <mergeCell ref="A5:E5"/>
  </mergeCells>
  <hyperlinks>
    <hyperlink ref="A1" location="'14.15'!A1" display="BEBEDOURO EM ACO INOXIDAVEL,MODELO INDUSTRIAL,COM 4 TORNEIRA S,CAPACIDADE DE RESERVATORIO DE 200L E VAZAO MINIMA DE 30L/H ,CONFORME ABNT NBR 16236.FORNECIMENTO" xr:uid="{00000000-0004-0000-2900-000000000000}"/>
    <hyperlink ref="B1" location="'14.15'!A1" display="BEBEDOURO EM ACO INOXIDAVEL,MODELO INDUSTRIAL,COM 4 TORNEIRA S,CAPACIDADE DE RESERVATORIO DE 200L E VAZAO MINIMA DE 30L/H ,CONFORME ABNT NBR 16236.FORNECIMENTO" xr:uid="{00000000-0004-0000-2900-000001000000}"/>
    <hyperlink ref="C1" location="'14.15'!A1" display="BEBEDOURO EM ACO INOXIDAVEL,MODELO INDUSTRIAL,COM 4 TORNEIRA S,CAPACIDADE DE RESERVATORIO DE 200L E VAZAO MINIMA DE 30L/H ,CONFORME ABNT NBR 16236.FORNECIMENTO" xr:uid="{00000000-0004-0000-2900-000002000000}"/>
    <hyperlink ref="D1" location="'14.15'!A1" display="BEBEDOURO EM ACO INOXIDAVEL,MODELO INDUSTRIAL,COM 4 TORNEIRA S,CAPACIDADE DE RESERVATORIO DE 200L E VAZAO MINIMA DE 30L/H ,CONFORME ABNT NBR 16236.FORNECIMENTO" xr:uid="{00000000-0004-0000-2900-000003000000}"/>
    <hyperlink ref="E1" location="'14.15'!A1" display="BEBEDOURO EM ACO INOXIDAVEL,MODELO INDUSTRIAL,COM 4 TORNEIRA S,CAPACIDADE DE RESERVATORIO DE 200L E VAZAO MINIMA DE 30L/H ,CONFORME ABNT NBR 16236.FORNECIMENTO" xr:uid="{00000000-0004-0000-2900-000004000000}"/>
    <hyperlink ref="A2" location="'14.15'!A1" display="BEBEDOURO EM ACO INOXIDAVEL,MODELO INDUSTRIAL,COM 4 TORNEIRA S,CAPACIDADE DE RESERVATORIO DE 200L E VAZAO MINIMA DE 30L/H ,CONFORME ABNT NBR 16236.FORNECIMENTO" xr:uid="{00000000-0004-0000-2900-000005000000}"/>
    <hyperlink ref="B2" location="'14.15'!A1" display="BEBEDOURO EM ACO INOXIDAVEL,MODELO INDUSTRIAL,COM 4 TORNEIRA S,CAPACIDADE DE RESERVATORIO DE 200L E VAZAO MINIMA DE 30L/H ,CONFORME ABNT NBR 16236.FORNECIMENTO" xr:uid="{00000000-0004-0000-2900-000006000000}"/>
    <hyperlink ref="C2" location="'14.15'!A1" display="BEBEDOURO EM ACO INOXIDAVEL,MODELO INDUSTRIAL,COM 4 TORNEIRA S,CAPACIDADE DE RESERVATORIO DE 200L E VAZAO MINIMA DE 30L/H ,CONFORME ABNT NBR 16236.FORNECIMENTO" xr:uid="{00000000-0004-0000-2900-000007000000}"/>
    <hyperlink ref="D2" location="'14.15'!A1" display="BEBEDOURO EM ACO INOXIDAVEL,MODELO INDUSTRIAL,COM 4 TORNEIRA S,CAPACIDADE DE RESERVATORIO DE 200L E VAZAO MINIMA DE 30L/H ,CONFORME ABNT NBR 16236.FORNECIMENTO" xr:uid="{00000000-0004-0000-2900-000008000000}"/>
    <hyperlink ref="E2" location="'14.15'!A1" display="BEBEDOURO EM ACO INOXIDAVEL,MODELO INDUSTRIAL,COM 4 TORNEIRA S,CAPACIDADE DE RESERVATORIO DE 200L E VAZAO MINIMA DE 30L/H ,CONFORME ABNT NBR 16236.FORNECIMENTO" xr:uid="{00000000-0004-0000-2900-000009000000}"/>
    <hyperlink ref="A4" location="'14.15'!A1" display="Peças hidrossanitárias (a)" xr:uid="{00000000-0004-0000-2900-00000A000000}"/>
    <hyperlink ref="B4" location="'14.15'!A1" display="Peças hidrossanitárias (a)" xr:uid="{00000000-0004-0000-2900-00000B000000}"/>
    <hyperlink ref="C4" location="'14.15'!A1" display="Peças hidrossanitárias (a)" xr:uid="{00000000-0004-0000-2900-00000C000000}"/>
    <hyperlink ref="D4" location="'14.15'!A1" display="Peças hidrossanitárias (a)" xr:uid="{00000000-0004-0000-2900-00000D000000}"/>
    <hyperlink ref="E4" location="'14.15'!A1" display="Peças hidrossanitárias (a)" xr:uid="{00000000-0004-0000-29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E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69</v>
      </c>
      <c r="B1" s="23" t="s">
        <v>69</v>
      </c>
      <c r="C1" s="23" t="s">
        <v>69</v>
      </c>
      <c r="D1" s="23" t="s">
        <v>69</v>
      </c>
      <c r="E1" s="23" t="s">
        <v>69</v>
      </c>
    </row>
    <row r="2" spans="1:5">
      <c r="A2" s="23" t="s">
        <v>69</v>
      </c>
      <c r="B2" s="23" t="s">
        <v>69</v>
      </c>
      <c r="C2" s="23" t="s">
        <v>69</v>
      </c>
      <c r="D2" s="23" t="s">
        <v>69</v>
      </c>
      <c r="E2" s="23" t="s">
        <v>69</v>
      </c>
    </row>
    <row r="4" spans="1:5">
      <c r="A4" s="18" t="s">
        <v>154</v>
      </c>
      <c r="B4" s="18" t="s">
        <v>154</v>
      </c>
      <c r="C4" s="18" t="s">
        <v>154</v>
      </c>
      <c r="D4" s="18" t="s">
        <v>154</v>
      </c>
      <c r="E4" s="18" t="s">
        <v>154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156</v>
      </c>
      <c r="D7" s="11" t="s">
        <v>275</v>
      </c>
      <c r="E7" s="11">
        <v>1</v>
      </c>
    </row>
    <row r="8" spans="1:5">
      <c r="A8" s="1" t="s">
        <v>115</v>
      </c>
      <c r="B8" s="1" t="s">
        <v>115</v>
      </c>
      <c r="C8" s="1">
        <f>SUBTOTAL(103,Elements14161[Elemento])</f>
        <v>1</v>
      </c>
      <c r="D8" s="1" t="s">
        <v>115</v>
      </c>
      <c r="E8" s="1">
        <f>SUBTOTAL(109,Elements14161[Totais:])</f>
        <v>1</v>
      </c>
    </row>
  </sheetData>
  <mergeCells count="3">
    <mergeCell ref="A1:E2"/>
    <mergeCell ref="A4:E4"/>
    <mergeCell ref="A5:E5"/>
  </mergeCells>
  <hyperlinks>
    <hyperlink ref="A1" location="'14.16'!A1" display="REDE DE VOLEIBOL OFICIAL COM CABO DE ACO.FORNECIMENTO" xr:uid="{00000000-0004-0000-2A00-000000000000}"/>
    <hyperlink ref="B1" location="'14.16'!A1" display="REDE DE VOLEIBOL OFICIAL COM CABO DE ACO.FORNECIMENTO" xr:uid="{00000000-0004-0000-2A00-000001000000}"/>
    <hyperlink ref="C1" location="'14.16'!A1" display="REDE DE VOLEIBOL OFICIAL COM CABO DE ACO.FORNECIMENTO" xr:uid="{00000000-0004-0000-2A00-000002000000}"/>
    <hyperlink ref="D1" location="'14.16'!A1" display="REDE DE VOLEIBOL OFICIAL COM CABO DE ACO.FORNECIMENTO" xr:uid="{00000000-0004-0000-2A00-000003000000}"/>
    <hyperlink ref="E1" location="'14.16'!A1" display="REDE DE VOLEIBOL OFICIAL COM CABO DE ACO.FORNECIMENTO" xr:uid="{00000000-0004-0000-2A00-000004000000}"/>
    <hyperlink ref="A2" location="'14.16'!A1" display="REDE DE VOLEIBOL OFICIAL COM CABO DE ACO.FORNECIMENTO" xr:uid="{00000000-0004-0000-2A00-000005000000}"/>
    <hyperlink ref="B2" location="'14.16'!A1" display="REDE DE VOLEIBOL OFICIAL COM CABO DE ACO.FORNECIMENTO" xr:uid="{00000000-0004-0000-2A00-000006000000}"/>
    <hyperlink ref="C2" location="'14.16'!A1" display="REDE DE VOLEIBOL OFICIAL COM CABO DE ACO.FORNECIMENTO" xr:uid="{00000000-0004-0000-2A00-000007000000}"/>
    <hyperlink ref="D2" location="'14.16'!A1" display="REDE DE VOLEIBOL OFICIAL COM CABO DE ACO.FORNECIMENTO" xr:uid="{00000000-0004-0000-2A00-000008000000}"/>
    <hyperlink ref="E2" location="'14.16'!A1" display="REDE DE VOLEIBOL OFICIAL COM CABO DE ACO.FORNECIMENTO" xr:uid="{00000000-0004-0000-2A00-000009000000}"/>
    <hyperlink ref="A4" location="'14.16'!A1" display="Mobiliário (a)" xr:uid="{00000000-0004-0000-2A00-00000A000000}"/>
    <hyperlink ref="B4" location="'14.16'!A1" display="Mobiliário (a)" xr:uid="{00000000-0004-0000-2A00-00000B000000}"/>
    <hyperlink ref="C4" location="'14.16'!A1" display="Mobiliário (a)" xr:uid="{00000000-0004-0000-2A00-00000C000000}"/>
    <hyperlink ref="D4" location="'14.16'!A1" display="Mobiliário (a)" xr:uid="{00000000-0004-0000-2A00-00000D000000}"/>
    <hyperlink ref="E4" location="'14.16'!A1" display="Mobiliário (a)" xr:uid="{00000000-0004-0000-2A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E14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72</v>
      </c>
      <c r="B1" s="23" t="s">
        <v>72</v>
      </c>
      <c r="C1" s="23" t="s">
        <v>72</v>
      </c>
      <c r="D1" s="23" t="s">
        <v>72</v>
      </c>
      <c r="E1" s="23" t="s">
        <v>72</v>
      </c>
    </row>
    <row r="2" spans="1:5">
      <c r="A2" s="23" t="s">
        <v>72</v>
      </c>
      <c r="B2" s="23" t="s">
        <v>72</v>
      </c>
      <c r="C2" s="23" t="s">
        <v>72</v>
      </c>
      <c r="D2" s="23" t="s">
        <v>72</v>
      </c>
      <c r="E2" s="23" t="s">
        <v>72</v>
      </c>
    </row>
    <row r="4" spans="1:5">
      <c r="A4" s="18" t="s">
        <v>129</v>
      </c>
      <c r="B4" s="18" t="s">
        <v>129</v>
      </c>
      <c r="C4" s="18" t="s">
        <v>129</v>
      </c>
      <c r="D4" s="18" t="s">
        <v>129</v>
      </c>
      <c r="E4" s="18" t="s">
        <v>129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135</v>
      </c>
      <c r="D7" s="11" t="s">
        <v>276</v>
      </c>
      <c r="E7" s="11">
        <v>1</v>
      </c>
    </row>
    <row r="8" spans="1:5" ht="24.75">
      <c r="A8" s="11" t="s">
        <v>181</v>
      </c>
      <c r="B8" s="11" t="s">
        <v>122</v>
      </c>
      <c r="C8" s="11" t="s">
        <v>135</v>
      </c>
      <c r="D8" s="11" t="s">
        <v>277</v>
      </c>
      <c r="E8" s="11">
        <v>1</v>
      </c>
    </row>
    <row r="9" spans="1:5" ht="24.75">
      <c r="A9" s="11" t="s">
        <v>181</v>
      </c>
      <c r="B9" s="11" t="s">
        <v>122</v>
      </c>
      <c r="C9" s="11" t="s">
        <v>135</v>
      </c>
      <c r="D9" s="11" t="s">
        <v>278</v>
      </c>
      <c r="E9" s="11">
        <v>1</v>
      </c>
    </row>
    <row r="10" spans="1:5" ht="24.75">
      <c r="A10" s="11" t="s">
        <v>181</v>
      </c>
      <c r="B10" s="11" t="s">
        <v>122</v>
      </c>
      <c r="C10" s="11" t="s">
        <v>135</v>
      </c>
      <c r="D10" s="11" t="s">
        <v>279</v>
      </c>
      <c r="E10" s="11">
        <v>1</v>
      </c>
    </row>
    <row r="11" spans="1:5" ht="24.75">
      <c r="A11" s="11" t="s">
        <v>181</v>
      </c>
      <c r="B11" s="11" t="s">
        <v>122</v>
      </c>
      <c r="C11" s="11" t="s">
        <v>135</v>
      </c>
      <c r="D11" s="11" t="s">
        <v>280</v>
      </c>
      <c r="E11" s="11">
        <v>1</v>
      </c>
    </row>
    <row r="12" spans="1:5" ht="24.75">
      <c r="A12" s="11" t="s">
        <v>181</v>
      </c>
      <c r="B12" s="11" t="s">
        <v>122</v>
      </c>
      <c r="C12" s="11" t="s">
        <v>135</v>
      </c>
      <c r="D12" s="11" t="s">
        <v>281</v>
      </c>
      <c r="E12" s="11">
        <v>1</v>
      </c>
    </row>
    <row r="13" spans="1:5" ht="24.75">
      <c r="A13" s="11" t="s">
        <v>181</v>
      </c>
      <c r="B13" s="11" t="s">
        <v>122</v>
      </c>
      <c r="C13" s="11" t="s">
        <v>135</v>
      </c>
      <c r="D13" s="11" t="s">
        <v>282</v>
      </c>
      <c r="E13" s="11">
        <v>1</v>
      </c>
    </row>
    <row r="14" spans="1:5">
      <c r="A14" s="1" t="s">
        <v>115</v>
      </c>
      <c r="B14" s="1" t="s">
        <v>115</v>
      </c>
      <c r="C14" s="1">
        <f>SUBTOTAL(103,Elements14171[Elemento])</f>
        <v>7</v>
      </c>
      <c r="D14" s="1" t="s">
        <v>115</v>
      </c>
      <c r="E14" s="1">
        <f>SUBTOTAL(109,Elements14171[Totais:])</f>
        <v>7</v>
      </c>
    </row>
  </sheetData>
  <mergeCells count="3">
    <mergeCell ref="A1:E2"/>
    <mergeCell ref="A4:E4"/>
    <mergeCell ref="A5:E5"/>
  </mergeCells>
  <hyperlinks>
    <hyperlink ref="A1" location="'14.17'!A1" display="CUBA DE LOUCA BRANCA,DE EMBUTIR,PADRAO MEDIO LUXO,MEDINDO EM TORNO DE (52X39)CM.FERRAGENS EM METAL CROMADO: SIFAO DE 1”X 1.1/4”,TORNEIRA PARA LAVATORIO DE MESA 1193 OU SIMILAR DE 1/ 2”,VALVULA DE ESCOAMENTO E RABICHO.FORNECIMENTO" xr:uid="{00000000-0004-0000-2B00-000000000000}"/>
    <hyperlink ref="B1" location="'14.17'!A1" display="CUBA DE LOUCA BRANCA,DE EMBUTIR,PADRAO MEDIO LUXO,MEDINDO EM TORNO DE (52X39)CM.FERRAGENS EM METAL CROMADO: SIFAO DE 1”X 1.1/4”,TORNEIRA PARA LAVATORIO DE MESA 1193 OU SIMILAR DE 1/ 2”,VALVULA DE ESCOAMENTO E RABICHO.FORNECIMENTO" xr:uid="{00000000-0004-0000-2B00-000001000000}"/>
    <hyperlink ref="C1" location="'14.17'!A1" display="CUBA DE LOUCA BRANCA,DE EMBUTIR,PADRAO MEDIO LUXO,MEDINDO EM TORNO DE (52X39)CM.FERRAGENS EM METAL CROMADO: SIFAO DE 1”X 1.1/4”,TORNEIRA PARA LAVATORIO DE MESA 1193 OU SIMILAR DE 1/ 2”,VALVULA DE ESCOAMENTO E RABICHO.FORNECIMENTO" xr:uid="{00000000-0004-0000-2B00-000002000000}"/>
    <hyperlink ref="D1" location="'14.17'!A1" display="CUBA DE LOUCA BRANCA,DE EMBUTIR,PADRAO MEDIO LUXO,MEDINDO EM TORNO DE (52X39)CM.FERRAGENS EM METAL CROMADO: SIFAO DE 1”X 1.1/4”,TORNEIRA PARA LAVATORIO DE MESA 1193 OU SIMILAR DE 1/ 2”,VALVULA DE ESCOAMENTO E RABICHO.FORNECIMENTO" xr:uid="{00000000-0004-0000-2B00-000003000000}"/>
    <hyperlink ref="E1" location="'14.17'!A1" display="CUBA DE LOUCA BRANCA,DE EMBUTIR,PADRAO MEDIO LUXO,MEDINDO EM TORNO DE (52X39)CM.FERRAGENS EM METAL CROMADO: SIFAO DE 1”X 1.1/4”,TORNEIRA PARA LAVATORIO DE MESA 1193 OU SIMILAR DE 1/ 2”,VALVULA DE ESCOAMENTO E RABICHO.FORNECIMENTO" xr:uid="{00000000-0004-0000-2B00-000004000000}"/>
    <hyperlink ref="A2" location="'14.17'!A1" display="CUBA DE LOUCA BRANCA,DE EMBUTIR,PADRAO MEDIO LUXO,MEDINDO EM TORNO DE (52X39)CM.FERRAGENS EM METAL CROMADO: SIFAO DE 1”X 1.1/4”,TORNEIRA PARA LAVATORIO DE MESA 1193 OU SIMILAR DE 1/ 2”,VALVULA DE ESCOAMENTO E RABICHO.FORNECIMENTO" xr:uid="{00000000-0004-0000-2B00-000005000000}"/>
    <hyperlink ref="B2" location="'14.17'!A1" display="CUBA DE LOUCA BRANCA,DE EMBUTIR,PADRAO MEDIO LUXO,MEDINDO EM TORNO DE (52X39)CM.FERRAGENS EM METAL CROMADO: SIFAO DE 1”X 1.1/4”,TORNEIRA PARA LAVATORIO DE MESA 1193 OU SIMILAR DE 1/ 2”,VALVULA DE ESCOAMENTO E RABICHO.FORNECIMENTO" xr:uid="{00000000-0004-0000-2B00-000006000000}"/>
    <hyperlink ref="C2" location="'14.17'!A1" display="CUBA DE LOUCA BRANCA,DE EMBUTIR,PADRAO MEDIO LUXO,MEDINDO EM TORNO DE (52X39)CM.FERRAGENS EM METAL CROMADO: SIFAO DE 1”X 1.1/4”,TORNEIRA PARA LAVATORIO DE MESA 1193 OU SIMILAR DE 1/ 2”,VALVULA DE ESCOAMENTO E RABICHO.FORNECIMENTO" xr:uid="{00000000-0004-0000-2B00-000007000000}"/>
    <hyperlink ref="D2" location="'14.17'!A1" display="CUBA DE LOUCA BRANCA,DE EMBUTIR,PADRAO MEDIO LUXO,MEDINDO EM TORNO DE (52X39)CM.FERRAGENS EM METAL CROMADO: SIFAO DE 1”X 1.1/4”,TORNEIRA PARA LAVATORIO DE MESA 1193 OU SIMILAR DE 1/ 2”,VALVULA DE ESCOAMENTO E RABICHO.FORNECIMENTO" xr:uid="{00000000-0004-0000-2B00-000008000000}"/>
    <hyperlink ref="E2" location="'14.17'!A1" display="CUBA DE LOUCA BRANCA,DE EMBUTIR,PADRAO MEDIO LUXO,MEDINDO EM TORNO DE (52X39)CM.FERRAGENS EM METAL CROMADO: SIFAO DE 1”X 1.1/4”,TORNEIRA PARA LAVATORIO DE MESA 1193 OU SIMILAR DE 1/ 2”,VALVULA DE ESCOAMENTO E RABICHO.FORNECIMENTO" xr:uid="{00000000-0004-0000-2B00-000009000000}"/>
    <hyperlink ref="A4" location="'14.17'!A1" display="Peças hidrossanitárias (Ajuste da Fixação)" xr:uid="{00000000-0004-0000-2B00-00000A000000}"/>
    <hyperlink ref="B4" location="'14.17'!A1" display="Peças hidrossanitárias (Ajuste da Fixação)" xr:uid="{00000000-0004-0000-2B00-00000B000000}"/>
    <hyperlink ref="C4" location="'14.17'!A1" display="Peças hidrossanitárias (Ajuste da Fixação)" xr:uid="{00000000-0004-0000-2B00-00000C000000}"/>
    <hyperlink ref="D4" location="'14.17'!A1" display="Peças hidrossanitárias (Ajuste da Fixação)" xr:uid="{00000000-0004-0000-2B00-00000D000000}"/>
    <hyperlink ref="E4" location="'14.17'!A1" display="Peças hidrossanitárias (Ajuste da Fixação)" xr:uid="{00000000-0004-0000-2B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E1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76</v>
      </c>
      <c r="B1" s="23" t="s">
        <v>76</v>
      </c>
      <c r="C1" s="23" t="s">
        <v>76</v>
      </c>
      <c r="D1" s="23" t="s">
        <v>76</v>
      </c>
      <c r="E1" s="23" t="s">
        <v>76</v>
      </c>
    </row>
    <row r="2" spans="1:5">
      <c r="A2" s="23" t="s">
        <v>76</v>
      </c>
      <c r="B2" s="23" t="s">
        <v>76</v>
      </c>
      <c r="C2" s="23" t="s">
        <v>76</v>
      </c>
      <c r="D2" s="23" t="s">
        <v>76</v>
      </c>
      <c r="E2" s="23" t="s">
        <v>76</v>
      </c>
    </row>
    <row r="4" spans="1:5">
      <c r="A4" s="18" t="s">
        <v>162</v>
      </c>
      <c r="B4" s="18" t="s">
        <v>162</v>
      </c>
      <c r="C4" s="18" t="s">
        <v>162</v>
      </c>
      <c r="D4" s="18" t="s">
        <v>162</v>
      </c>
      <c r="E4" s="18" t="s">
        <v>162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165</v>
      </c>
      <c r="D7" s="11" t="s">
        <v>283</v>
      </c>
      <c r="E7" s="11">
        <v>2.1519368885444865</v>
      </c>
    </row>
    <row r="8" spans="1:5" ht="24.75">
      <c r="A8" s="11" t="s">
        <v>181</v>
      </c>
      <c r="B8" s="11" t="s">
        <v>122</v>
      </c>
      <c r="C8" s="11" t="s">
        <v>165</v>
      </c>
      <c r="D8" s="11" t="s">
        <v>284</v>
      </c>
      <c r="E8" s="11">
        <v>0.72730865843636916</v>
      </c>
    </row>
    <row r="9" spans="1:5" ht="24.75">
      <c r="A9" s="11" t="s">
        <v>181</v>
      </c>
      <c r="B9" s="11" t="s">
        <v>122</v>
      </c>
      <c r="C9" s="11" t="s">
        <v>165</v>
      </c>
      <c r="D9" s="11" t="s">
        <v>285</v>
      </c>
      <c r="E9" s="11">
        <v>0.61597951166987153</v>
      </c>
    </row>
    <row r="10" spans="1:5">
      <c r="A10" s="1" t="s">
        <v>115</v>
      </c>
      <c r="B10" s="1" t="s">
        <v>115</v>
      </c>
      <c r="C10" s="1">
        <f>SUBTOTAL(103,Elements14181[Elemento])</f>
        <v>3</v>
      </c>
      <c r="D10" s="1" t="s">
        <v>115</v>
      </c>
      <c r="E10" s="1">
        <f>SUBTOTAL(109,Elements14181[Totais:])</f>
        <v>3.4952250586507274</v>
      </c>
    </row>
  </sheetData>
  <mergeCells count="3">
    <mergeCell ref="A1:E2"/>
    <mergeCell ref="A4:E4"/>
    <mergeCell ref="A5:E5"/>
  </mergeCells>
  <hyperlinks>
    <hyperlink ref="A1" location="'14.18'!A1" display="BANCA DE GRANITO CINZA CORUMBA,COM 2CM DE ESPESSURA,COM ABER TURA PARA 2 CUBAS (EXCLUSIVE ESTAS),SOBRE APOIOS DE ALVENARI A DE MEIA VEZ E VERGA DE CONCRETO,SEM REVESTIMENTO.FORNECIME NTO E COLOCACAO" xr:uid="{00000000-0004-0000-2C00-000000000000}"/>
    <hyperlink ref="B1" location="'14.18'!A1" display="BANCA DE GRANITO CINZA CORUMBA,COM 2CM DE ESPESSURA,COM ABER TURA PARA 2 CUBAS (EXCLUSIVE ESTAS),SOBRE APOIOS DE ALVENARI A DE MEIA VEZ E VERGA DE CONCRETO,SEM REVESTIMENTO.FORNECIME NTO E COLOCACAO" xr:uid="{00000000-0004-0000-2C00-000001000000}"/>
    <hyperlink ref="C1" location="'14.18'!A1" display="BANCA DE GRANITO CINZA CORUMBA,COM 2CM DE ESPESSURA,COM ABER TURA PARA 2 CUBAS (EXCLUSIVE ESTAS),SOBRE APOIOS DE ALVENARI A DE MEIA VEZ E VERGA DE CONCRETO,SEM REVESTIMENTO.FORNECIME NTO E COLOCACAO" xr:uid="{00000000-0004-0000-2C00-000002000000}"/>
    <hyperlink ref="D1" location="'14.18'!A1" display="BANCA DE GRANITO CINZA CORUMBA,COM 2CM DE ESPESSURA,COM ABER TURA PARA 2 CUBAS (EXCLUSIVE ESTAS),SOBRE APOIOS DE ALVENARI A DE MEIA VEZ E VERGA DE CONCRETO,SEM REVESTIMENTO.FORNECIME NTO E COLOCACAO" xr:uid="{00000000-0004-0000-2C00-000003000000}"/>
    <hyperlink ref="E1" location="'14.18'!A1" display="BANCA DE GRANITO CINZA CORUMBA,COM 2CM DE ESPESSURA,COM ABER TURA PARA 2 CUBAS (EXCLUSIVE ESTAS),SOBRE APOIOS DE ALVENARI A DE MEIA VEZ E VERGA DE CONCRETO,SEM REVESTIMENTO.FORNECIME NTO E COLOCACAO" xr:uid="{00000000-0004-0000-2C00-000004000000}"/>
    <hyperlink ref="A2" location="'14.18'!A1" display="BANCA DE GRANITO CINZA CORUMBA,COM 2CM DE ESPESSURA,COM ABER TURA PARA 2 CUBAS (EXCLUSIVE ESTAS),SOBRE APOIOS DE ALVENARI A DE MEIA VEZ E VERGA DE CONCRETO,SEM REVESTIMENTO.FORNECIME NTO E COLOCACAO" xr:uid="{00000000-0004-0000-2C00-000005000000}"/>
    <hyperlink ref="B2" location="'14.18'!A1" display="BANCA DE GRANITO CINZA CORUMBA,COM 2CM DE ESPESSURA,COM ABER TURA PARA 2 CUBAS (EXCLUSIVE ESTAS),SOBRE APOIOS DE ALVENARI A DE MEIA VEZ E VERGA DE CONCRETO,SEM REVESTIMENTO.FORNECIME NTO E COLOCACAO" xr:uid="{00000000-0004-0000-2C00-000006000000}"/>
    <hyperlink ref="C2" location="'14.18'!A1" display="BANCA DE GRANITO CINZA CORUMBA,COM 2CM DE ESPESSURA,COM ABER TURA PARA 2 CUBAS (EXCLUSIVE ESTAS),SOBRE APOIOS DE ALVENARI A DE MEIA VEZ E VERGA DE CONCRETO,SEM REVESTIMENTO.FORNECIME NTO E COLOCACAO" xr:uid="{00000000-0004-0000-2C00-000007000000}"/>
    <hyperlink ref="D2" location="'14.18'!A1" display="BANCA DE GRANITO CINZA CORUMBA,COM 2CM DE ESPESSURA,COM ABER TURA PARA 2 CUBAS (EXCLUSIVE ESTAS),SOBRE APOIOS DE ALVENARI A DE MEIA VEZ E VERGA DE CONCRETO,SEM REVESTIMENTO.FORNECIME NTO E COLOCACAO" xr:uid="{00000000-0004-0000-2C00-000008000000}"/>
    <hyperlink ref="E2" location="'14.18'!A1" display="BANCA DE GRANITO CINZA CORUMBA,COM 2CM DE ESPESSURA,COM ABER TURA PARA 2 CUBAS (EXCLUSIVE ESTAS),SOBRE APOIOS DE ALVENARI A DE MEIA VEZ E VERGA DE CONCRETO,SEM REVESTIMENTO.FORNECIME NTO E COLOCACAO" xr:uid="{00000000-0004-0000-2C00-000009000000}"/>
    <hyperlink ref="A4" location="'14.18'!A1" display="Pisos (Área)" xr:uid="{00000000-0004-0000-2C00-00000A000000}"/>
    <hyperlink ref="B4" location="'14.18'!A1" display="Pisos (Área)" xr:uid="{00000000-0004-0000-2C00-00000B000000}"/>
    <hyperlink ref="C4" location="'14.18'!A1" display="Pisos (Área)" xr:uid="{00000000-0004-0000-2C00-00000C000000}"/>
    <hyperlink ref="D4" location="'14.18'!A1" display="Pisos (Área)" xr:uid="{00000000-0004-0000-2C00-00000D000000}"/>
    <hyperlink ref="E4" location="'14.18'!A1" display="Pisos (Área)" xr:uid="{00000000-0004-0000-2C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E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81</v>
      </c>
      <c r="B1" s="23" t="s">
        <v>81</v>
      </c>
      <c r="C1" s="23" t="s">
        <v>81</v>
      </c>
      <c r="D1" s="23" t="s">
        <v>81</v>
      </c>
      <c r="E1" s="23" t="s">
        <v>81</v>
      </c>
    </row>
    <row r="2" spans="1:5">
      <c r="A2" s="23" t="s">
        <v>81</v>
      </c>
      <c r="B2" s="23" t="s">
        <v>81</v>
      </c>
      <c r="C2" s="23" t="s">
        <v>81</v>
      </c>
      <c r="D2" s="23" t="s">
        <v>81</v>
      </c>
      <c r="E2" s="23" t="s">
        <v>81</v>
      </c>
    </row>
    <row r="4" spans="1:5">
      <c r="A4" s="18" t="s">
        <v>162</v>
      </c>
      <c r="B4" s="18" t="s">
        <v>162</v>
      </c>
      <c r="C4" s="18" t="s">
        <v>162</v>
      </c>
      <c r="D4" s="18" t="s">
        <v>162</v>
      </c>
      <c r="E4" s="18" t="s">
        <v>162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166</v>
      </c>
      <c r="D7" s="11" t="s">
        <v>286</v>
      </c>
      <c r="E7" s="11">
        <v>2.3079209508559342</v>
      </c>
    </row>
    <row r="8" spans="1:5" ht="24.75">
      <c r="A8" s="11" t="s">
        <v>181</v>
      </c>
      <c r="B8" s="11" t="s">
        <v>122</v>
      </c>
      <c r="C8" s="11" t="s">
        <v>166</v>
      </c>
      <c r="D8" s="11" t="s">
        <v>287</v>
      </c>
      <c r="E8" s="11">
        <v>0.98128877752948906</v>
      </c>
    </row>
    <row r="9" spans="1:5">
      <c r="A9" s="1" t="s">
        <v>115</v>
      </c>
      <c r="B9" s="1" t="s">
        <v>115</v>
      </c>
      <c r="C9" s="1">
        <f>SUBTOTAL(103,Elements14191[Elemento])</f>
        <v>2</v>
      </c>
      <c r="D9" s="1" t="s">
        <v>115</v>
      </c>
      <c r="E9" s="1">
        <f>SUBTOTAL(109,Elements14191[Totais:])</f>
        <v>3.2892097283854231</v>
      </c>
    </row>
  </sheetData>
  <mergeCells count="3">
    <mergeCell ref="A1:E2"/>
    <mergeCell ref="A4:E4"/>
    <mergeCell ref="A5:E5"/>
  </mergeCells>
  <hyperlinks>
    <hyperlink ref="A1" location="'14.19'!A1" display="BANCA DE GRANITO CINZA CORUMBA,COM 2CM DE ESPESSURA,COM ABER TURA PARA 3 CUBAS (EXCLUSIVE ESTAS),SOBRE APOIOS DE ALVENARI A DE MEIA VEZ E VERGA DE CONCRETO,SEM REVESTIMENTO.FORNECIME NTO E COLOCACAO" xr:uid="{00000000-0004-0000-2D00-000000000000}"/>
    <hyperlink ref="B1" location="'14.19'!A1" display="BANCA DE GRANITO CINZA CORUMBA,COM 2CM DE ESPESSURA,COM ABER TURA PARA 3 CUBAS (EXCLUSIVE ESTAS),SOBRE APOIOS DE ALVENARI A DE MEIA VEZ E VERGA DE CONCRETO,SEM REVESTIMENTO.FORNECIME NTO E COLOCACAO" xr:uid="{00000000-0004-0000-2D00-000001000000}"/>
    <hyperlink ref="C1" location="'14.19'!A1" display="BANCA DE GRANITO CINZA CORUMBA,COM 2CM DE ESPESSURA,COM ABER TURA PARA 3 CUBAS (EXCLUSIVE ESTAS),SOBRE APOIOS DE ALVENARI A DE MEIA VEZ E VERGA DE CONCRETO,SEM REVESTIMENTO.FORNECIME NTO E COLOCACAO" xr:uid="{00000000-0004-0000-2D00-000002000000}"/>
    <hyperlink ref="D1" location="'14.19'!A1" display="BANCA DE GRANITO CINZA CORUMBA,COM 2CM DE ESPESSURA,COM ABER TURA PARA 3 CUBAS (EXCLUSIVE ESTAS),SOBRE APOIOS DE ALVENARI A DE MEIA VEZ E VERGA DE CONCRETO,SEM REVESTIMENTO.FORNECIME NTO E COLOCACAO" xr:uid="{00000000-0004-0000-2D00-000003000000}"/>
    <hyperlink ref="E1" location="'14.19'!A1" display="BANCA DE GRANITO CINZA CORUMBA,COM 2CM DE ESPESSURA,COM ABER TURA PARA 3 CUBAS (EXCLUSIVE ESTAS),SOBRE APOIOS DE ALVENARI A DE MEIA VEZ E VERGA DE CONCRETO,SEM REVESTIMENTO.FORNECIME NTO E COLOCACAO" xr:uid="{00000000-0004-0000-2D00-000004000000}"/>
    <hyperlink ref="A2" location="'14.19'!A1" display="BANCA DE GRANITO CINZA CORUMBA,COM 2CM DE ESPESSURA,COM ABER TURA PARA 3 CUBAS (EXCLUSIVE ESTAS),SOBRE APOIOS DE ALVENARI A DE MEIA VEZ E VERGA DE CONCRETO,SEM REVESTIMENTO.FORNECIME NTO E COLOCACAO" xr:uid="{00000000-0004-0000-2D00-000005000000}"/>
    <hyperlink ref="B2" location="'14.19'!A1" display="BANCA DE GRANITO CINZA CORUMBA,COM 2CM DE ESPESSURA,COM ABER TURA PARA 3 CUBAS (EXCLUSIVE ESTAS),SOBRE APOIOS DE ALVENARI A DE MEIA VEZ E VERGA DE CONCRETO,SEM REVESTIMENTO.FORNECIME NTO E COLOCACAO" xr:uid="{00000000-0004-0000-2D00-000006000000}"/>
    <hyperlink ref="C2" location="'14.19'!A1" display="BANCA DE GRANITO CINZA CORUMBA,COM 2CM DE ESPESSURA,COM ABER TURA PARA 3 CUBAS (EXCLUSIVE ESTAS),SOBRE APOIOS DE ALVENARI A DE MEIA VEZ E VERGA DE CONCRETO,SEM REVESTIMENTO.FORNECIME NTO E COLOCACAO" xr:uid="{00000000-0004-0000-2D00-000007000000}"/>
    <hyperlink ref="D2" location="'14.19'!A1" display="BANCA DE GRANITO CINZA CORUMBA,COM 2CM DE ESPESSURA,COM ABER TURA PARA 3 CUBAS (EXCLUSIVE ESTAS),SOBRE APOIOS DE ALVENARI A DE MEIA VEZ E VERGA DE CONCRETO,SEM REVESTIMENTO.FORNECIME NTO E COLOCACAO" xr:uid="{00000000-0004-0000-2D00-000008000000}"/>
    <hyperlink ref="E2" location="'14.19'!A1" display="BANCA DE GRANITO CINZA CORUMBA,COM 2CM DE ESPESSURA,COM ABER TURA PARA 3 CUBAS (EXCLUSIVE ESTAS),SOBRE APOIOS DE ALVENARI A DE MEIA VEZ E VERGA DE CONCRETO,SEM REVESTIMENTO.FORNECIME NTO E COLOCACAO" xr:uid="{00000000-0004-0000-2D00-000009000000}"/>
    <hyperlink ref="A4" location="'14.19'!A1" display="Pisos (Área)" xr:uid="{00000000-0004-0000-2D00-00000A000000}"/>
    <hyperlink ref="B4" location="'14.19'!A1" display="Pisos (Área)" xr:uid="{00000000-0004-0000-2D00-00000B000000}"/>
    <hyperlink ref="C4" location="'14.19'!A1" display="Pisos (Área)" xr:uid="{00000000-0004-0000-2D00-00000C000000}"/>
    <hyperlink ref="D4" location="'14.19'!A1" display="Pisos (Área)" xr:uid="{00000000-0004-0000-2D00-00000D000000}"/>
    <hyperlink ref="E4" location="'14.19'!A1" display="Pisos (Área)" xr:uid="{00000000-0004-0000-2D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E14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85</v>
      </c>
      <c r="B1" s="23" t="s">
        <v>85</v>
      </c>
      <c r="C1" s="23" t="s">
        <v>85</v>
      </c>
      <c r="D1" s="23" t="s">
        <v>85</v>
      </c>
      <c r="E1" s="23" t="s">
        <v>85</v>
      </c>
    </row>
    <row r="2" spans="1:5">
      <c r="A2" s="23" t="s">
        <v>85</v>
      </c>
      <c r="B2" s="23" t="s">
        <v>85</v>
      </c>
      <c r="C2" s="23" t="s">
        <v>85</v>
      </c>
      <c r="D2" s="23" t="s">
        <v>85</v>
      </c>
      <c r="E2" s="23" t="s">
        <v>85</v>
      </c>
    </row>
    <row r="4" spans="1:5">
      <c r="A4" s="18" t="s">
        <v>162</v>
      </c>
      <c r="B4" s="18" t="s">
        <v>162</v>
      </c>
      <c r="C4" s="18" t="s">
        <v>162</v>
      </c>
      <c r="D4" s="18" t="s">
        <v>162</v>
      </c>
      <c r="E4" s="18" t="s">
        <v>162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167</v>
      </c>
      <c r="D7" s="11" t="s">
        <v>288</v>
      </c>
      <c r="E7" s="11">
        <v>2.0028214776320077</v>
      </c>
    </row>
    <row r="8" spans="1:5" ht="24.75">
      <c r="A8" s="11" t="s">
        <v>181</v>
      </c>
      <c r="B8" s="11" t="s">
        <v>122</v>
      </c>
      <c r="C8" s="11" t="s">
        <v>167</v>
      </c>
      <c r="D8" s="11" t="s">
        <v>289</v>
      </c>
      <c r="E8" s="11">
        <v>1.4329593188933383</v>
      </c>
    </row>
    <row r="9" spans="1:5" ht="24.75">
      <c r="A9" s="11" t="s">
        <v>181</v>
      </c>
      <c r="B9" s="11" t="s">
        <v>122</v>
      </c>
      <c r="C9" s="11" t="s">
        <v>167</v>
      </c>
      <c r="D9" s="11" t="s">
        <v>290</v>
      </c>
      <c r="E9" s="11">
        <v>1.432960234817487</v>
      </c>
    </row>
    <row r="10" spans="1:5" ht="24.75">
      <c r="A10" s="11" t="s">
        <v>181</v>
      </c>
      <c r="B10" s="11" t="s">
        <v>122</v>
      </c>
      <c r="C10" s="11" t="s">
        <v>167</v>
      </c>
      <c r="D10" s="11" t="s">
        <v>291</v>
      </c>
      <c r="E10" s="11">
        <v>1.4329593188933498</v>
      </c>
    </row>
    <row r="11" spans="1:5" ht="24.75">
      <c r="A11" s="11" t="s">
        <v>181</v>
      </c>
      <c r="B11" s="11" t="s">
        <v>122</v>
      </c>
      <c r="C11" s="11" t="s">
        <v>167</v>
      </c>
      <c r="D11" s="11" t="s">
        <v>292</v>
      </c>
      <c r="E11" s="11">
        <v>2.0028214776318163</v>
      </c>
    </row>
    <row r="12" spans="1:5" ht="24.75">
      <c r="A12" s="11" t="s">
        <v>181</v>
      </c>
      <c r="B12" s="11" t="s">
        <v>122</v>
      </c>
      <c r="C12" s="11" t="s">
        <v>167</v>
      </c>
      <c r="D12" s="11" t="s">
        <v>293</v>
      </c>
      <c r="E12" s="11">
        <v>1.4134590240313272</v>
      </c>
    </row>
    <row r="13" spans="1:5" ht="24.75">
      <c r="A13" s="11" t="s">
        <v>181</v>
      </c>
      <c r="B13" s="11" t="s">
        <v>122</v>
      </c>
      <c r="C13" s="11" t="s">
        <v>167</v>
      </c>
      <c r="D13" s="11" t="s">
        <v>294</v>
      </c>
      <c r="E13" s="11">
        <v>1.4134590240311746</v>
      </c>
    </row>
    <row r="14" spans="1:5">
      <c r="A14" s="1" t="s">
        <v>115</v>
      </c>
      <c r="B14" s="1" t="s">
        <v>115</v>
      </c>
      <c r="C14" s="1">
        <f>SUBTOTAL(103,Elements14201[Elemento])</f>
        <v>7</v>
      </c>
      <c r="D14" s="1" t="s">
        <v>115</v>
      </c>
      <c r="E14" s="1">
        <f>SUBTOTAL(109,Elements14201[Totais:])</f>
        <v>11.131439875930502</v>
      </c>
    </row>
  </sheetData>
  <mergeCells count="3">
    <mergeCell ref="A1:E2"/>
    <mergeCell ref="A4:E4"/>
    <mergeCell ref="A5:E5"/>
  </mergeCells>
  <hyperlinks>
    <hyperlink ref="A1" location="'14.20'!A1" display="BANCA DE GRANITO CINZA CORUMBA,COM 2CM DE ESPESSURA,COM ABER TURA PARA 5 CUBAS (EXCLUSIVE ESTAS),SOBRE APOIOS DE ALVENARI A DE MEIA VEZ E VERGA DE CONCRETO,SEM REVESTIMENTO.FORNECIME NTO E COLOCACAO" xr:uid="{00000000-0004-0000-2E00-000000000000}"/>
    <hyperlink ref="B1" location="'14.20'!A1" display="BANCA DE GRANITO CINZA CORUMBA,COM 2CM DE ESPESSURA,COM ABER TURA PARA 5 CUBAS (EXCLUSIVE ESTAS),SOBRE APOIOS DE ALVENARI A DE MEIA VEZ E VERGA DE CONCRETO,SEM REVESTIMENTO.FORNECIME NTO E COLOCACAO" xr:uid="{00000000-0004-0000-2E00-000001000000}"/>
    <hyperlink ref="C1" location="'14.20'!A1" display="BANCA DE GRANITO CINZA CORUMBA,COM 2CM DE ESPESSURA,COM ABER TURA PARA 5 CUBAS (EXCLUSIVE ESTAS),SOBRE APOIOS DE ALVENARI A DE MEIA VEZ E VERGA DE CONCRETO,SEM REVESTIMENTO.FORNECIME NTO E COLOCACAO" xr:uid="{00000000-0004-0000-2E00-000002000000}"/>
    <hyperlink ref="D1" location="'14.20'!A1" display="BANCA DE GRANITO CINZA CORUMBA,COM 2CM DE ESPESSURA,COM ABER TURA PARA 5 CUBAS (EXCLUSIVE ESTAS),SOBRE APOIOS DE ALVENARI A DE MEIA VEZ E VERGA DE CONCRETO,SEM REVESTIMENTO.FORNECIME NTO E COLOCACAO" xr:uid="{00000000-0004-0000-2E00-000003000000}"/>
    <hyperlink ref="E1" location="'14.20'!A1" display="BANCA DE GRANITO CINZA CORUMBA,COM 2CM DE ESPESSURA,COM ABER TURA PARA 5 CUBAS (EXCLUSIVE ESTAS),SOBRE APOIOS DE ALVENARI A DE MEIA VEZ E VERGA DE CONCRETO,SEM REVESTIMENTO.FORNECIME NTO E COLOCACAO" xr:uid="{00000000-0004-0000-2E00-000004000000}"/>
    <hyperlink ref="A2" location="'14.20'!A1" display="BANCA DE GRANITO CINZA CORUMBA,COM 2CM DE ESPESSURA,COM ABER TURA PARA 5 CUBAS (EXCLUSIVE ESTAS),SOBRE APOIOS DE ALVENARI A DE MEIA VEZ E VERGA DE CONCRETO,SEM REVESTIMENTO.FORNECIME NTO E COLOCACAO" xr:uid="{00000000-0004-0000-2E00-000005000000}"/>
    <hyperlink ref="B2" location="'14.20'!A1" display="BANCA DE GRANITO CINZA CORUMBA,COM 2CM DE ESPESSURA,COM ABER TURA PARA 5 CUBAS (EXCLUSIVE ESTAS),SOBRE APOIOS DE ALVENARI A DE MEIA VEZ E VERGA DE CONCRETO,SEM REVESTIMENTO.FORNECIME NTO E COLOCACAO" xr:uid="{00000000-0004-0000-2E00-000006000000}"/>
    <hyperlink ref="C2" location="'14.20'!A1" display="BANCA DE GRANITO CINZA CORUMBA,COM 2CM DE ESPESSURA,COM ABER TURA PARA 5 CUBAS (EXCLUSIVE ESTAS),SOBRE APOIOS DE ALVENARI A DE MEIA VEZ E VERGA DE CONCRETO,SEM REVESTIMENTO.FORNECIME NTO E COLOCACAO" xr:uid="{00000000-0004-0000-2E00-000007000000}"/>
    <hyperlink ref="D2" location="'14.20'!A1" display="BANCA DE GRANITO CINZA CORUMBA,COM 2CM DE ESPESSURA,COM ABER TURA PARA 5 CUBAS (EXCLUSIVE ESTAS),SOBRE APOIOS DE ALVENARI A DE MEIA VEZ E VERGA DE CONCRETO,SEM REVESTIMENTO.FORNECIME NTO E COLOCACAO" xr:uid="{00000000-0004-0000-2E00-000008000000}"/>
    <hyperlink ref="E2" location="'14.20'!A1" display="BANCA DE GRANITO CINZA CORUMBA,COM 2CM DE ESPESSURA,COM ABER TURA PARA 5 CUBAS (EXCLUSIVE ESTAS),SOBRE APOIOS DE ALVENARI A DE MEIA VEZ E VERGA DE CONCRETO,SEM REVESTIMENTO.FORNECIME NTO E COLOCACAO" xr:uid="{00000000-0004-0000-2E00-000009000000}"/>
    <hyperlink ref="A4" location="'14.20'!A1" display="Pisos (Área)" xr:uid="{00000000-0004-0000-2E00-00000A000000}"/>
    <hyperlink ref="B4" location="'14.20'!A1" display="Pisos (Área)" xr:uid="{00000000-0004-0000-2E00-00000B000000}"/>
    <hyperlink ref="C4" location="'14.20'!A1" display="Pisos (Área)" xr:uid="{00000000-0004-0000-2E00-00000C000000}"/>
    <hyperlink ref="D4" location="'14.20'!A1" display="Pisos (Área)" xr:uid="{00000000-0004-0000-2E00-00000D000000}"/>
    <hyperlink ref="E4" location="'14.20'!A1" display="Pisos (Área)" xr:uid="{00000000-0004-0000-2E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E66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89</v>
      </c>
      <c r="B1" s="23" t="s">
        <v>89</v>
      </c>
      <c r="C1" s="23" t="s">
        <v>89</v>
      </c>
      <c r="D1" s="23" t="s">
        <v>89</v>
      </c>
      <c r="E1" s="23" t="s">
        <v>89</v>
      </c>
    </row>
    <row r="2" spans="1:5">
      <c r="A2" s="23" t="s">
        <v>89</v>
      </c>
      <c r="B2" s="23" t="s">
        <v>89</v>
      </c>
      <c r="C2" s="23" t="s">
        <v>89</v>
      </c>
      <c r="D2" s="23" t="s">
        <v>89</v>
      </c>
      <c r="E2" s="23" t="s">
        <v>89</v>
      </c>
    </row>
    <row r="4" spans="1:5">
      <c r="A4" s="18" t="s">
        <v>162</v>
      </c>
      <c r="B4" s="18" t="s">
        <v>162</v>
      </c>
      <c r="C4" s="18" t="s">
        <v>162</v>
      </c>
      <c r="D4" s="18" t="s">
        <v>162</v>
      </c>
      <c r="E4" s="18" t="s">
        <v>162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168</v>
      </c>
      <c r="D7" s="11" t="s">
        <v>295</v>
      </c>
      <c r="E7" s="11">
        <v>0.60089845331246572</v>
      </c>
    </row>
    <row r="8" spans="1:5" ht="24.75">
      <c r="A8" s="11" t="s">
        <v>181</v>
      </c>
      <c r="B8" s="11" t="s">
        <v>122</v>
      </c>
      <c r="C8" s="11" t="s">
        <v>168</v>
      </c>
      <c r="D8" s="11" t="s">
        <v>296</v>
      </c>
      <c r="E8" s="11">
        <v>0.23041496426843219</v>
      </c>
    </row>
    <row r="9" spans="1:5" ht="24.75">
      <c r="A9" s="11" t="s">
        <v>181</v>
      </c>
      <c r="B9" s="11" t="s">
        <v>122</v>
      </c>
      <c r="C9" s="11" t="s">
        <v>168</v>
      </c>
      <c r="D9" s="11" t="s">
        <v>297</v>
      </c>
      <c r="E9" s="11">
        <v>0.14400009989601623</v>
      </c>
    </row>
    <row r="10" spans="1:5" ht="24.75">
      <c r="A10" s="11" t="s">
        <v>181</v>
      </c>
      <c r="B10" s="11" t="s">
        <v>122</v>
      </c>
      <c r="C10" s="11" t="s">
        <v>168</v>
      </c>
      <c r="D10" s="11" t="s">
        <v>298</v>
      </c>
      <c r="E10" s="11">
        <v>0.14400000620001344</v>
      </c>
    </row>
    <row r="11" spans="1:5" ht="24.75">
      <c r="A11" s="11" t="s">
        <v>181</v>
      </c>
      <c r="B11" s="11" t="s">
        <v>122</v>
      </c>
      <c r="C11" s="11" t="s">
        <v>168</v>
      </c>
      <c r="D11" s="11" t="s">
        <v>299</v>
      </c>
      <c r="E11" s="11">
        <v>0.14400005304798075</v>
      </c>
    </row>
    <row r="12" spans="1:5" ht="24.75">
      <c r="A12" s="11" t="s">
        <v>181</v>
      </c>
      <c r="B12" s="11" t="s">
        <v>122</v>
      </c>
      <c r="C12" s="11" t="s">
        <v>168</v>
      </c>
      <c r="D12" s="11" t="s">
        <v>300</v>
      </c>
      <c r="E12" s="11">
        <v>0.1440000062000133</v>
      </c>
    </row>
    <row r="13" spans="1:5" ht="24.75">
      <c r="A13" s="11" t="s">
        <v>181</v>
      </c>
      <c r="B13" s="11" t="s">
        <v>122</v>
      </c>
      <c r="C13" s="11" t="s">
        <v>168</v>
      </c>
      <c r="D13" s="11" t="s">
        <v>301</v>
      </c>
      <c r="E13" s="11">
        <v>0.14400000620001316</v>
      </c>
    </row>
    <row r="14" spans="1:5" ht="24.75">
      <c r="A14" s="11" t="s">
        <v>181</v>
      </c>
      <c r="B14" s="11" t="s">
        <v>122</v>
      </c>
      <c r="C14" s="11" t="s">
        <v>168</v>
      </c>
      <c r="D14" s="11" t="s">
        <v>302</v>
      </c>
      <c r="E14" s="11">
        <v>0.14400000620001316</v>
      </c>
    </row>
    <row r="15" spans="1:5" ht="24.75">
      <c r="A15" s="11" t="s">
        <v>181</v>
      </c>
      <c r="B15" s="11" t="s">
        <v>122</v>
      </c>
      <c r="C15" s="11" t="s">
        <v>168</v>
      </c>
      <c r="D15" s="11" t="s">
        <v>303</v>
      </c>
      <c r="E15" s="11">
        <v>0.27900001201252578</v>
      </c>
    </row>
    <row r="16" spans="1:5" ht="24.75">
      <c r="A16" s="11" t="s">
        <v>181</v>
      </c>
      <c r="B16" s="11" t="s">
        <v>122</v>
      </c>
      <c r="C16" s="11" t="s">
        <v>168</v>
      </c>
      <c r="D16" s="11" t="s">
        <v>304</v>
      </c>
      <c r="E16" s="11">
        <v>0.14400000620001344</v>
      </c>
    </row>
    <row r="17" spans="1:5" ht="24.75">
      <c r="A17" s="11" t="s">
        <v>181</v>
      </c>
      <c r="B17" s="11" t="s">
        <v>122</v>
      </c>
      <c r="C17" s="11" t="s">
        <v>168</v>
      </c>
      <c r="D17" s="11" t="s">
        <v>305</v>
      </c>
      <c r="E17" s="11">
        <v>0.14400000620001316</v>
      </c>
    </row>
    <row r="18" spans="1:5" ht="24.75">
      <c r="A18" s="11" t="s">
        <v>181</v>
      </c>
      <c r="B18" s="11" t="s">
        <v>122</v>
      </c>
      <c r="C18" s="11" t="s">
        <v>168</v>
      </c>
      <c r="D18" s="11" t="s">
        <v>306</v>
      </c>
      <c r="E18" s="11">
        <v>0.14400000620001327</v>
      </c>
    </row>
    <row r="19" spans="1:5" ht="24.75">
      <c r="A19" s="11" t="s">
        <v>181</v>
      </c>
      <c r="B19" s="11" t="s">
        <v>122</v>
      </c>
      <c r="C19" s="11" t="s">
        <v>168</v>
      </c>
      <c r="D19" s="11" t="s">
        <v>307</v>
      </c>
      <c r="E19" s="11">
        <v>0.1440000062000133</v>
      </c>
    </row>
    <row r="20" spans="1:5" ht="24.75">
      <c r="A20" s="11" t="s">
        <v>181</v>
      </c>
      <c r="B20" s="11" t="s">
        <v>122</v>
      </c>
      <c r="C20" s="11" t="s">
        <v>168</v>
      </c>
      <c r="D20" s="11" t="s">
        <v>308</v>
      </c>
      <c r="E20" s="11">
        <v>0.14400000620001316</v>
      </c>
    </row>
    <row r="21" spans="1:5" ht="24.75">
      <c r="A21" s="11" t="s">
        <v>181</v>
      </c>
      <c r="B21" s="11" t="s">
        <v>122</v>
      </c>
      <c r="C21" s="11" t="s">
        <v>168</v>
      </c>
      <c r="D21" s="11" t="s">
        <v>309</v>
      </c>
      <c r="E21" s="11">
        <v>0.14400000620001396</v>
      </c>
    </row>
    <row r="22" spans="1:5" ht="24.75">
      <c r="A22" s="11" t="s">
        <v>181</v>
      </c>
      <c r="B22" s="11" t="s">
        <v>122</v>
      </c>
      <c r="C22" s="11" t="s">
        <v>168</v>
      </c>
      <c r="D22" s="11" t="s">
        <v>310</v>
      </c>
      <c r="E22" s="11">
        <v>0.14400000620001099</v>
      </c>
    </row>
    <row r="23" spans="1:5" ht="24.75">
      <c r="A23" s="11" t="s">
        <v>181</v>
      </c>
      <c r="B23" s="11" t="s">
        <v>122</v>
      </c>
      <c r="C23" s="11" t="s">
        <v>168</v>
      </c>
      <c r="D23" s="11" t="s">
        <v>311</v>
      </c>
      <c r="E23" s="11">
        <v>0.1440000062000146</v>
      </c>
    </row>
    <row r="24" spans="1:5" ht="24.75">
      <c r="A24" s="11" t="s">
        <v>181</v>
      </c>
      <c r="B24" s="11" t="s">
        <v>122</v>
      </c>
      <c r="C24" s="11" t="s">
        <v>168</v>
      </c>
      <c r="D24" s="11" t="s">
        <v>312</v>
      </c>
      <c r="E24" s="11">
        <v>0.27900001201252117</v>
      </c>
    </row>
    <row r="25" spans="1:5" ht="24.75">
      <c r="A25" s="11" t="s">
        <v>181</v>
      </c>
      <c r="B25" s="11" t="s">
        <v>122</v>
      </c>
      <c r="C25" s="11" t="s">
        <v>168</v>
      </c>
      <c r="D25" s="11" t="s">
        <v>313</v>
      </c>
      <c r="E25" s="11">
        <v>0.27900001201252228</v>
      </c>
    </row>
    <row r="26" spans="1:5" ht="24.75">
      <c r="A26" s="11" t="s">
        <v>181</v>
      </c>
      <c r="B26" s="11" t="s">
        <v>122</v>
      </c>
      <c r="C26" s="11" t="s">
        <v>168</v>
      </c>
      <c r="D26" s="11" t="s">
        <v>314</v>
      </c>
      <c r="E26" s="11">
        <v>0.23040025721627569</v>
      </c>
    </row>
    <row r="27" spans="1:5" ht="24.75">
      <c r="A27" s="11" t="s">
        <v>181</v>
      </c>
      <c r="B27" s="11" t="s">
        <v>122</v>
      </c>
      <c r="C27" s="11" t="s">
        <v>168</v>
      </c>
      <c r="D27" s="11" t="s">
        <v>315</v>
      </c>
      <c r="E27" s="11">
        <v>0.23040025721618138</v>
      </c>
    </row>
    <row r="28" spans="1:5" ht="24.75">
      <c r="A28" s="11" t="s">
        <v>181</v>
      </c>
      <c r="B28" s="11" t="s">
        <v>122</v>
      </c>
      <c r="C28" s="11" t="s">
        <v>168</v>
      </c>
      <c r="D28" s="11" t="s">
        <v>316</v>
      </c>
      <c r="E28" s="11">
        <v>0.23040025721618296</v>
      </c>
    </row>
    <row r="29" spans="1:5" ht="24.75">
      <c r="A29" s="11" t="s">
        <v>181</v>
      </c>
      <c r="B29" s="11" t="s">
        <v>122</v>
      </c>
      <c r="C29" s="11" t="s">
        <v>168</v>
      </c>
      <c r="D29" s="11" t="s">
        <v>317</v>
      </c>
      <c r="E29" s="11">
        <v>0.23088028066084526</v>
      </c>
    </row>
    <row r="30" spans="1:5" ht="24.75">
      <c r="A30" s="11" t="s">
        <v>181</v>
      </c>
      <c r="B30" s="11" t="s">
        <v>122</v>
      </c>
      <c r="C30" s="11" t="s">
        <v>168</v>
      </c>
      <c r="D30" s="11" t="s">
        <v>318</v>
      </c>
      <c r="E30" s="11">
        <v>0.23040025721587146</v>
      </c>
    </row>
    <row r="31" spans="1:5" ht="24.75">
      <c r="A31" s="11" t="s">
        <v>181</v>
      </c>
      <c r="B31" s="11" t="s">
        <v>122</v>
      </c>
      <c r="C31" s="11" t="s">
        <v>168</v>
      </c>
      <c r="D31" s="11" t="s">
        <v>319</v>
      </c>
      <c r="E31" s="11">
        <v>0.23040025721639432</v>
      </c>
    </row>
    <row r="32" spans="1:5" ht="24.75">
      <c r="A32" s="11" t="s">
        <v>181</v>
      </c>
      <c r="B32" s="11" t="s">
        <v>122</v>
      </c>
      <c r="C32" s="11" t="s">
        <v>168</v>
      </c>
      <c r="D32" s="11" t="s">
        <v>320</v>
      </c>
      <c r="E32" s="11">
        <v>0.2304002572160227</v>
      </c>
    </row>
    <row r="33" spans="1:5" ht="24.75">
      <c r="A33" s="11" t="s">
        <v>181</v>
      </c>
      <c r="B33" s="11" t="s">
        <v>122</v>
      </c>
      <c r="C33" s="11" t="s">
        <v>168</v>
      </c>
      <c r="D33" s="11" t="s">
        <v>321</v>
      </c>
      <c r="E33" s="11">
        <v>0.20640015595961519</v>
      </c>
    </row>
    <row r="34" spans="1:5" ht="24.75">
      <c r="A34" s="11" t="s">
        <v>181</v>
      </c>
      <c r="B34" s="11" t="s">
        <v>122</v>
      </c>
      <c r="C34" s="11" t="s">
        <v>168</v>
      </c>
      <c r="D34" s="11" t="s">
        <v>322</v>
      </c>
      <c r="E34" s="11">
        <v>0.20640015416766794</v>
      </c>
    </row>
    <row r="35" spans="1:5" ht="24.75">
      <c r="A35" s="11" t="s">
        <v>181</v>
      </c>
      <c r="B35" s="11" t="s">
        <v>122</v>
      </c>
      <c r="C35" s="11" t="s">
        <v>168</v>
      </c>
      <c r="D35" s="11" t="s">
        <v>323</v>
      </c>
      <c r="E35" s="11">
        <v>0.2064001582596719</v>
      </c>
    </row>
    <row r="36" spans="1:5" ht="24.75">
      <c r="A36" s="11" t="s">
        <v>181</v>
      </c>
      <c r="B36" s="11" t="s">
        <v>122</v>
      </c>
      <c r="C36" s="11" t="s">
        <v>168</v>
      </c>
      <c r="D36" s="11" t="s">
        <v>324</v>
      </c>
      <c r="E36" s="11">
        <v>0.23040021036846819</v>
      </c>
    </row>
    <row r="37" spans="1:5" ht="24.75">
      <c r="A37" s="11" t="s">
        <v>181</v>
      </c>
      <c r="B37" s="11" t="s">
        <v>122</v>
      </c>
      <c r="C37" s="11" t="s">
        <v>168</v>
      </c>
      <c r="D37" s="11" t="s">
        <v>325</v>
      </c>
      <c r="E37" s="11">
        <v>0.23040025721604898</v>
      </c>
    </row>
    <row r="38" spans="1:5" ht="24.75">
      <c r="A38" s="11" t="s">
        <v>181</v>
      </c>
      <c r="B38" s="11" t="s">
        <v>122</v>
      </c>
      <c r="C38" s="11" t="s">
        <v>168</v>
      </c>
      <c r="D38" s="11" t="s">
        <v>326</v>
      </c>
      <c r="E38" s="11">
        <v>0.23040025721594357</v>
      </c>
    </row>
    <row r="39" spans="1:5" ht="24.75">
      <c r="A39" s="11" t="s">
        <v>181</v>
      </c>
      <c r="B39" s="11" t="s">
        <v>122</v>
      </c>
      <c r="C39" s="11" t="s">
        <v>168</v>
      </c>
      <c r="D39" s="11" t="s">
        <v>327</v>
      </c>
      <c r="E39" s="11">
        <v>0.23040021036846106</v>
      </c>
    </row>
    <row r="40" spans="1:5" ht="24.75">
      <c r="A40" s="11" t="s">
        <v>181</v>
      </c>
      <c r="B40" s="11" t="s">
        <v>122</v>
      </c>
      <c r="C40" s="11" t="s">
        <v>168</v>
      </c>
      <c r="D40" s="11" t="s">
        <v>328</v>
      </c>
      <c r="E40" s="11">
        <v>0.23040025721609309</v>
      </c>
    </row>
    <row r="41" spans="1:5" ht="24.75">
      <c r="A41" s="11" t="s">
        <v>181</v>
      </c>
      <c r="B41" s="11" t="s">
        <v>122</v>
      </c>
      <c r="C41" s="11" t="s">
        <v>168</v>
      </c>
      <c r="D41" s="11" t="s">
        <v>329</v>
      </c>
      <c r="E41" s="11">
        <v>0.23040021036867858</v>
      </c>
    </row>
    <row r="42" spans="1:5" ht="24.75">
      <c r="A42" s="11" t="s">
        <v>181</v>
      </c>
      <c r="B42" s="11" t="s">
        <v>122</v>
      </c>
      <c r="C42" s="11" t="s">
        <v>168</v>
      </c>
      <c r="D42" s="11" t="s">
        <v>330</v>
      </c>
      <c r="E42" s="11">
        <v>0.23040025721617816</v>
      </c>
    </row>
    <row r="43" spans="1:5" ht="24.75">
      <c r="A43" s="11" t="s">
        <v>181</v>
      </c>
      <c r="B43" s="11" t="s">
        <v>122</v>
      </c>
      <c r="C43" s="11" t="s">
        <v>168</v>
      </c>
      <c r="D43" s="11" t="s">
        <v>331</v>
      </c>
      <c r="E43" s="11">
        <v>0.23040025721588114</v>
      </c>
    </row>
    <row r="44" spans="1:5" ht="24.75">
      <c r="A44" s="11" t="s">
        <v>181</v>
      </c>
      <c r="B44" s="11" t="s">
        <v>122</v>
      </c>
      <c r="C44" s="11" t="s">
        <v>168</v>
      </c>
      <c r="D44" s="11" t="s">
        <v>332</v>
      </c>
      <c r="E44" s="11">
        <v>0.14400000620001363</v>
      </c>
    </row>
    <row r="45" spans="1:5" ht="24.75">
      <c r="A45" s="11" t="s">
        <v>181</v>
      </c>
      <c r="B45" s="11" t="s">
        <v>122</v>
      </c>
      <c r="C45" s="11" t="s">
        <v>168</v>
      </c>
      <c r="D45" s="11" t="s">
        <v>333</v>
      </c>
      <c r="E45" s="11">
        <v>0.23040025721618101</v>
      </c>
    </row>
    <row r="46" spans="1:5" ht="24.75">
      <c r="A46" s="11" t="s">
        <v>181</v>
      </c>
      <c r="B46" s="11" t="s">
        <v>122</v>
      </c>
      <c r="C46" s="11" t="s">
        <v>168</v>
      </c>
      <c r="D46" s="11" t="s">
        <v>334</v>
      </c>
      <c r="E46" s="11">
        <v>0.23040025721618113</v>
      </c>
    </row>
    <row r="47" spans="1:5" ht="24.75">
      <c r="A47" s="11" t="s">
        <v>181</v>
      </c>
      <c r="B47" s="11" t="s">
        <v>122</v>
      </c>
      <c r="C47" s="11" t="s">
        <v>168</v>
      </c>
      <c r="D47" s="11" t="s">
        <v>335</v>
      </c>
      <c r="E47" s="11">
        <v>0.14400000620001646</v>
      </c>
    </row>
    <row r="48" spans="1:5" ht="24.75">
      <c r="A48" s="11" t="s">
        <v>181</v>
      </c>
      <c r="B48" s="11" t="s">
        <v>122</v>
      </c>
      <c r="C48" s="11" t="s">
        <v>168</v>
      </c>
      <c r="D48" s="11" t="s">
        <v>336</v>
      </c>
      <c r="E48" s="11">
        <v>0.14400000620001668</v>
      </c>
    </row>
    <row r="49" spans="1:5" ht="24.75">
      <c r="A49" s="11" t="s">
        <v>181</v>
      </c>
      <c r="B49" s="11" t="s">
        <v>122</v>
      </c>
      <c r="C49" s="11" t="s">
        <v>168</v>
      </c>
      <c r="D49" s="11" t="s">
        <v>337</v>
      </c>
      <c r="E49" s="11">
        <v>0.14400000620001133</v>
      </c>
    </row>
    <row r="50" spans="1:5" ht="24.75">
      <c r="A50" s="11" t="s">
        <v>181</v>
      </c>
      <c r="B50" s="11" t="s">
        <v>122</v>
      </c>
      <c r="C50" s="11" t="s">
        <v>168</v>
      </c>
      <c r="D50" s="11" t="s">
        <v>338</v>
      </c>
      <c r="E50" s="11">
        <v>0.14399978673772321</v>
      </c>
    </row>
    <row r="51" spans="1:5" ht="24.75">
      <c r="A51" s="11" t="s">
        <v>181</v>
      </c>
      <c r="B51" s="11" t="s">
        <v>122</v>
      </c>
      <c r="C51" s="11" t="s">
        <v>168</v>
      </c>
      <c r="D51" s="11" t="s">
        <v>339</v>
      </c>
      <c r="E51" s="11">
        <v>0.14399998119681551</v>
      </c>
    </row>
    <row r="52" spans="1:5" ht="24.75">
      <c r="A52" s="11" t="s">
        <v>181</v>
      </c>
      <c r="B52" s="11" t="s">
        <v>122</v>
      </c>
      <c r="C52" s="11" t="s">
        <v>168</v>
      </c>
      <c r="D52" s="11" t="s">
        <v>340</v>
      </c>
      <c r="E52" s="11">
        <v>0.14399978673774638</v>
      </c>
    </row>
    <row r="53" spans="1:5" ht="24.75">
      <c r="A53" s="11" t="s">
        <v>181</v>
      </c>
      <c r="B53" s="11" t="s">
        <v>122</v>
      </c>
      <c r="C53" s="11" t="s">
        <v>168</v>
      </c>
      <c r="D53" s="11" t="s">
        <v>341</v>
      </c>
      <c r="E53" s="11">
        <v>0.14399978673768074</v>
      </c>
    </row>
    <row r="54" spans="1:5" ht="24.75">
      <c r="A54" s="11" t="s">
        <v>181</v>
      </c>
      <c r="B54" s="11" t="s">
        <v>122</v>
      </c>
      <c r="C54" s="11" t="s">
        <v>168</v>
      </c>
      <c r="D54" s="11" t="s">
        <v>342</v>
      </c>
      <c r="E54" s="11">
        <v>0.14399973496854893</v>
      </c>
    </row>
    <row r="55" spans="1:5" ht="24.75">
      <c r="A55" s="11" t="s">
        <v>181</v>
      </c>
      <c r="B55" s="11" t="s">
        <v>122</v>
      </c>
      <c r="C55" s="11" t="s">
        <v>168</v>
      </c>
      <c r="D55" s="11" t="s">
        <v>343</v>
      </c>
      <c r="E55" s="11">
        <v>0.14400000620001599</v>
      </c>
    </row>
    <row r="56" spans="1:5" ht="24.75">
      <c r="A56" s="11" t="s">
        <v>181</v>
      </c>
      <c r="B56" s="11" t="s">
        <v>122</v>
      </c>
      <c r="C56" s="11" t="s">
        <v>168</v>
      </c>
      <c r="D56" s="11" t="s">
        <v>344</v>
      </c>
      <c r="E56" s="11">
        <v>0.23040035091205624</v>
      </c>
    </row>
    <row r="57" spans="1:5" ht="24.75">
      <c r="A57" s="11" t="s">
        <v>181</v>
      </c>
      <c r="B57" s="11" t="s">
        <v>122</v>
      </c>
      <c r="C57" s="11" t="s">
        <v>168</v>
      </c>
      <c r="D57" s="11" t="s">
        <v>345</v>
      </c>
      <c r="E57" s="11">
        <v>0.14400000620001155</v>
      </c>
    </row>
    <row r="58" spans="1:5" ht="24.75">
      <c r="A58" s="11" t="s">
        <v>181</v>
      </c>
      <c r="B58" s="11" t="s">
        <v>122</v>
      </c>
      <c r="C58" s="11" t="s">
        <v>168</v>
      </c>
      <c r="D58" s="11" t="s">
        <v>346</v>
      </c>
      <c r="E58" s="11">
        <v>0.23040025721595087</v>
      </c>
    </row>
    <row r="59" spans="1:5" ht="24.75">
      <c r="A59" s="11" t="s">
        <v>181</v>
      </c>
      <c r="B59" s="11" t="s">
        <v>122</v>
      </c>
      <c r="C59" s="11" t="s">
        <v>168</v>
      </c>
      <c r="D59" s="11" t="s">
        <v>347</v>
      </c>
      <c r="E59" s="11">
        <v>0.23040021036846911</v>
      </c>
    </row>
    <row r="60" spans="1:5" ht="24.75">
      <c r="A60" s="11" t="s">
        <v>181</v>
      </c>
      <c r="B60" s="11" t="s">
        <v>122</v>
      </c>
      <c r="C60" s="11" t="s">
        <v>168</v>
      </c>
      <c r="D60" s="11" t="s">
        <v>348</v>
      </c>
      <c r="E60" s="11">
        <v>0.32160029363936421</v>
      </c>
    </row>
    <row r="61" spans="1:5" ht="24.75">
      <c r="A61" s="11" t="s">
        <v>181</v>
      </c>
      <c r="B61" s="11" t="s">
        <v>122</v>
      </c>
      <c r="C61" s="11" t="s">
        <v>168</v>
      </c>
      <c r="D61" s="11" t="s">
        <v>349</v>
      </c>
      <c r="E61" s="11">
        <v>0.27900001201252272</v>
      </c>
    </row>
    <row r="62" spans="1:5" ht="24.75">
      <c r="A62" s="11" t="s">
        <v>181</v>
      </c>
      <c r="B62" s="11" t="s">
        <v>122</v>
      </c>
      <c r="C62" s="11" t="s">
        <v>168</v>
      </c>
      <c r="D62" s="11" t="s">
        <v>350</v>
      </c>
      <c r="E62" s="11">
        <v>0.30000001291669864</v>
      </c>
    </row>
    <row r="63" spans="1:5" ht="24.75">
      <c r="A63" s="11" t="s">
        <v>181</v>
      </c>
      <c r="B63" s="11" t="s">
        <v>122</v>
      </c>
      <c r="C63" s="11" t="s">
        <v>168</v>
      </c>
      <c r="D63" s="11" t="s">
        <v>351</v>
      </c>
      <c r="E63" s="11">
        <v>0.2256000188340038</v>
      </c>
    </row>
    <row r="64" spans="1:5" ht="24.75">
      <c r="A64" s="11" t="s">
        <v>181</v>
      </c>
      <c r="B64" s="11" t="s">
        <v>122</v>
      </c>
      <c r="C64" s="11" t="s">
        <v>168</v>
      </c>
      <c r="D64" s="11" t="s">
        <v>352</v>
      </c>
      <c r="E64" s="11">
        <v>0.33934002832948434</v>
      </c>
    </row>
    <row r="65" spans="1:5" ht="24.75">
      <c r="A65" s="11" t="s">
        <v>181</v>
      </c>
      <c r="B65" s="11" t="s">
        <v>122</v>
      </c>
      <c r="C65" s="11" t="s">
        <v>168</v>
      </c>
      <c r="D65" s="11" t="s">
        <v>353</v>
      </c>
      <c r="E65" s="11">
        <v>0.20640015595882269</v>
      </c>
    </row>
    <row r="66" spans="1:5">
      <c r="A66" s="1" t="s">
        <v>115</v>
      </c>
      <c r="B66" s="1" t="s">
        <v>115</v>
      </c>
      <c r="C66" s="1">
        <f>SUBTOTAL(103,Elements14211[Elemento])</f>
        <v>59</v>
      </c>
      <c r="D66" s="1" t="s">
        <v>115</v>
      </c>
      <c r="E66" s="1">
        <f>SUBTOTAL(109,Elements14211[Totais:])</f>
        <v>12.167938858691437</v>
      </c>
    </row>
  </sheetData>
  <mergeCells count="3">
    <mergeCell ref="A1:E2"/>
    <mergeCell ref="A4:E4"/>
    <mergeCell ref="A5:E5"/>
  </mergeCells>
  <hyperlinks>
    <hyperlink ref="A1" location="'14.21'!A1" display="MOLDURA EXTERNA EXECUTADA NO PERIMETRO DAS ESQUADRIAS COM GR ANITO CINZA CORUMBA,2CM DE ESPESSURA,COM 2 POLIMENTOS,ASSENT E COMO EM 13.036.0010" xr:uid="{00000000-0004-0000-2F00-000000000000}"/>
    <hyperlink ref="B1" location="'14.21'!A1" display="MOLDURA EXTERNA EXECUTADA NO PERIMETRO DAS ESQUADRIAS COM GR ANITO CINZA CORUMBA,2CM DE ESPESSURA,COM 2 POLIMENTOS,ASSENT E COMO EM 13.036.0010" xr:uid="{00000000-0004-0000-2F00-000001000000}"/>
    <hyperlink ref="C1" location="'14.21'!A1" display="MOLDURA EXTERNA EXECUTADA NO PERIMETRO DAS ESQUADRIAS COM GR ANITO CINZA CORUMBA,2CM DE ESPESSURA,COM 2 POLIMENTOS,ASSENT E COMO EM 13.036.0010" xr:uid="{00000000-0004-0000-2F00-000002000000}"/>
    <hyperlink ref="D1" location="'14.21'!A1" display="MOLDURA EXTERNA EXECUTADA NO PERIMETRO DAS ESQUADRIAS COM GR ANITO CINZA CORUMBA,2CM DE ESPESSURA,COM 2 POLIMENTOS,ASSENT E COMO EM 13.036.0010" xr:uid="{00000000-0004-0000-2F00-000003000000}"/>
    <hyperlink ref="E1" location="'14.21'!A1" display="MOLDURA EXTERNA EXECUTADA NO PERIMETRO DAS ESQUADRIAS COM GR ANITO CINZA CORUMBA,2CM DE ESPESSURA,COM 2 POLIMENTOS,ASSENT E COMO EM 13.036.0010" xr:uid="{00000000-0004-0000-2F00-000004000000}"/>
    <hyperlink ref="A2" location="'14.21'!A1" display="MOLDURA EXTERNA EXECUTADA NO PERIMETRO DAS ESQUADRIAS COM GR ANITO CINZA CORUMBA,2CM DE ESPESSURA,COM 2 POLIMENTOS,ASSENT E COMO EM 13.036.0010" xr:uid="{00000000-0004-0000-2F00-000005000000}"/>
    <hyperlink ref="B2" location="'14.21'!A1" display="MOLDURA EXTERNA EXECUTADA NO PERIMETRO DAS ESQUADRIAS COM GR ANITO CINZA CORUMBA,2CM DE ESPESSURA,COM 2 POLIMENTOS,ASSENT E COMO EM 13.036.0010" xr:uid="{00000000-0004-0000-2F00-000006000000}"/>
    <hyperlink ref="C2" location="'14.21'!A1" display="MOLDURA EXTERNA EXECUTADA NO PERIMETRO DAS ESQUADRIAS COM GR ANITO CINZA CORUMBA,2CM DE ESPESSURA,COM 2 POLIMENTOS,ASSENT E COMO EM 13.036.0010" xr:uid="{00000000-0004-0000-2F00-000007000000}"/>
    <hyperlink ref="D2" location="'14.21'!A1" display="MOLDURA EXTERNA EXECUTADA NO PERIMETRO DAS ESQUADRIAS COM GR ANITO CINZA CORUMBA,2CM DE ESPESSURA,COM 2 POLIMENTOS,ASSENT E COMO EM 13.036.0010" xr:uid="{00000000-0004-0000-2F00-000008000000}"/>
    <hyperlink ref="E2" location="'14.21'!A1" display="MOLDURA EXTERNA EXECUTADA NO PERIMETRO DAS ESQUADRIAS COM GR ANITO CINZA CORUMBA,2CM DE ESPESSURA,COM 2 POLIMENTOS,ASSENT E COMO EM 13.036.0010" xr:uid="{00000000-0004-0000-2F00-000009000000}"/>
    <hyperlink ref="A4" location="'14.21'!A1" display="Pisos (Área)" xr:uid="{00000000-0004-0000-2F00-00000A000000}"/>
    <hyperlink ref="B4" location="'14.21'!A1" display="Pisos (Área)" xr:uid="{00000000-0004-0000-2F00-00000B000000}"/>
    <hyperlink ref="C4" location="'14.21'!A1" display="Pisos (Área)" xr:uid="{00000000-0004-0000-2F00-00000C000000}"/>
    <hyperlink ref="D4" location="'14.21'!A1" display="Pisos (Área)" xr:uid="{00000000-0004-0000-2F00-00000D000000}"/>
    <hyperlink ref="E4" location="'14.21'!A1" display="Pisos (Área)" xr:uid="{00000000-0004-0000-2F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E23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93</v>
      </c>
      <c r="B1" s="23" t="s">
        <v>93</v>
      </c>
      <c r="C1" s="23" t="s">
        <v>93</v>
      </c>
      <c r="D1" s="23" t="s">
        <v>93</v>
      </c>
      <c r="E1" s="23" t="s">
        <v>93</v>
      </c>
    </row>
    <row r="2" spans="1:5">
      <c r="A2" s="23" t="s">
        <v>93</v>
      </c>
      <c r="B2" s="23" t="s">
        <v>93</v>
      </c>
      <c r="C2" s="23" t="s">
        <v>93</v>
      </c>
      <c r="D2" s="23" t="s">
        <v>93</v>
      </c>
      <c r="E2" s="23" t="s">
        <v>93</v>
      </c>
    </row>
    <row r="4" spans="1:5">
      <c r="A4" s="18" t="s">
        <v>170</v>
      </c>
      <c r="B4" s="18" t="s">
        <v>170</v>
      </c>
      <c r="C4" s="18" t="s">
        <v>170</v>
      </c>
      <c r="D4" s="18" t="s">
        <v>170</v>
      </c>
      <c r="E4" s="18" t="s">
        <v>170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172</v>
      </c>
      <c r="D7" s="11" t="s">
        <v>354</v>
      </c>
      <c r="E7" s="11">
        <v>1</v>
      </c>
    </row>
    <row r="8" spans="1:5" ht="24.75">
      <c r="A8" s="11" t="s">
        <v>181</v>
      </c>
      <c r="B8" s="11" t="s">
        <v>122</v>
      </c>
      <c r="C8" s="11" t="s">
        <v>172</v>
      </c>
      <c r="D8" s="11" t="s">
        <v>355</v>
      </c>
      <c r="E8" s="11">
        <v>1</v>
      </c>
    </row>
    <row r="9" spans="1:5" ht="24.75">
      <c r="A9" s="11" t="s">
        <v>181</v>
      </c>
      <c r="B9" s="11" t="s">
        <v>122</v>
      </c>
      <c r="C9" s="11" t="s">
        <v>172</v>
      </c>
      <c r="D9" s="11" t="s">
        <v>356</v>
      </c>
      <c r="E9" s="11">
        <v>1</v>
      </c>
    </row>
    <row r="10" spans="1:5" ht="24.75">
      <c r="A10" s="11" t="s">
        <v>181</v>
      </c>
      <c r="B10" s="11" t="s">
        <v>122</v>
      </c>
      <c r="C10" s="11" t="s">
        <v>172</v>
      </c>
      <c r="D10" s="11" t="s">
        <v>357</v>
      </c>
      <c r="E10" s="11">
        <v>1</v>
      </c>
    </row>
    <row r="11" spans="1:5" ht="24.75">
      <c r="A11" s="11" t="s">
        <v>181</v>
      </c>
      <c r="B11" s="11" t="s">
        <v>122</v>
      </c>
      <c r="C11" s="11" t="s">
        <v>172</v>
      </c>
      <c r="D11" s="11" t="s">
        <v>358</v>
      </c>
      <c r="E11" s="11">
        <v>1</v>
      </c>
    </row>
    <row r="12" spans="1:5" ht="24.75">
      <c r="A12" s="11" t="s">
        <v>181</v>
      </c>
      <c r="B12" s="11" t="s">
        <v>122</v>
      </c>
      <c r="C12" s="11" t="s">
        <v>172</v>
      </c>
      <c r="D12" s="11" t="s">
        <v>359</v>
      </c>
      <c r="E12" s="11">
        <v>1</v>
      </c>
    </row>
    <row r="13" spans="1:5" ht="24.75">
      <c r="A13" s="11" t="s">
        <v>181</v>
      </c>
      <c r="B13" s="11" t="s">
        <v>122</v>
      </c>
      <c r="C13" s="11" t="s">
        <v>172</v>
      </c>
      <c r="D13" s="11" t="s">
        <v>360</v>
      </c>
      <c r="E13" s="11">
        <v>1</v>
      </c>
    </row>
    <row r="14" spans="1:5" ht="24.75">
      <c r="A14" s="11" t="s">
        <v>181</v>
      </c>
      <c r="B14" s="11" t="s">
        <v>122</v>
      </c>
      <c r="C14" s="11" t="s">
        <v>172</v>
      </c>
      <c r="D14" s="11" t="s">
        <v>361</v>
      </c>
      <c r="E14" s="11">
        <v>1</v>
      </c>
    </row>
    <row r="15" spans="1:5" ht="24.75">
      <c r="A15" s="11" t="s">
        <v>181</v>
      </c>
      <c r="B15" s="11" t="s">
        <v>122</v>
      </c>
      <c r="C15" s="11" t="s">
        <v>172</v>
      </c>
      <c r="D15" s="11" t="s">
        <v>362</v>
      </c>
      <c r="E15" s="11">
        <v>1</v>
      </c>
    </row>
    <row r="16" spans="1:5" ht="24.75">
      <c r="A16" s="11" t="s">
        <v>181</v>
      </c>
      <c r="B16" s="11" t="s">
        <v>122</v>
      </c>
      <c r="C16" s="11" t="s">
        <v>172</v>
      </c>
      <c r="D16" s="11" t="s">
        <v>363</v>
      </c>
      <c r="E16" s="11">
        <v>1</v>
      </c>
    </row>
    <row r="17" spans="1:5" ht="24.75">
      <c r="A17" s="11" t="s">
        <v>181</v>
      </c>
      <c r="B17" s="11" t="s">
        <v>122</v>
      </c>
      <c r="C17" s="11" t="s">
        <v>172</v>
      </c>
      <c r="D17" s="11" t="s">
        <v>364</v>
      </c>
      <c r="E17" s="11">
        <v>1</v>
      </c>
    </row>
    <row r="18" spans="1:5" ht="24.75">
      <c r="A18" s="11" t="s">
        <v>181</v>
      </c>
      <c r="B18" s="11" t="s">
        <v>122</v>
      </c>
      <c r="C18" s="11" t="s">
        <v>172</v>
      </c>
      <c r="D18" s="11" t="s">
        <v>365</v>
      </c>
      <c r="E18" s="11">
        <v>1</v>
      </c>
    </row>
    <row r="19" spans="1:5" ht="24.75">
      <c r="A19" s="11" t="s">
        <v>181</v>
      </c>
      <c r="B19" s="11" t="s">
        <v>122</v>
      </c>
      <c r="C19" s="11" t="s">
        <v>172</v>
      </c>
      <c r="D19" s="11" t="s">
        <v>366</v>
      </c>
      <c r="E19" s="11">
        <v>1</v>
      </c>
    </row>
    <row r="20" spans="1:5" ht="24.75">
      <c r="A20" s="11" t="s">
        <v>181</v>
      </c>
      <c r="B20" s="11" t="s">
        <v>122</v>
      </c>
      <c r="C20" s="11" t="s">
        <v>172</v>
      </c>
      <c r="D20" s="11" t="s">
        <v>367</v>
      </c>
      <c r="E20" s="11">
        <v>1</v>
      </c>
    </row>
    <row r="21" spans="1:5" ht="24.75">
      <c r="A21" s="11" t="s">
        <v>181</v>
      </c>
      <c r="B21" s="11" t="s">
        <v>122</v>
      </c>
      <c r="C21" s="11" t="s">
        <v>172</v>
      </c>
      <c r="D21" s="11" t="s">
        <v>368</v>
      </c>
      <c r="E21" s="11">
        <v>1</v>
      </c>
    </row>
    <row r="22" spans="1:5" ht="24.75">
      <c r="A22" s="11" t="s">
        <v>181</v>
      </c>
      <c r="B22" s="11" t="s">
        <v>122</v>
      </c>
      <c r="C22" s="11" t="s">
        <v>172</v>
      </c>
      <c r="D22" s="11" t="s">
        <v>369</v>
      </c>
      <c r="E22" s="11">
        <v>1</v>
      </c>
    </row>
    <row r="23" spans="1:5">
      <c r="A23" s="1" t="s">
        <v>115</v>
      </c>
      <c r="B23" s="1" t="s">
        <v>115</v>
      </c>
      <c r="C23" s="1">
        <f>SUBTOTAL(103,Elements14221[Elemento])</f>
        <v>16</v>
      </c>
      <c r="D23" s="1" t="s">
        <v>115</v>
      </c>
      <c r="E23" s="1">
        <f>SUBTOTAL(109,Elements14221[Totais:])</f>
        <v>16</v>
      </c>
    </row>
  </sheetData>
  <mergeCells count="3">
    <mergeCell ref="A1:E2"/>
    <mergeCell ref="A4:E4"/>
    <mergeCell ref="A5:E5"/>
  </mergeCells>
  <hyperlinks>
    <hyperlink ref="A1" location="'14.22'!A1" display="SUPORTE TIPO MAO FRANCESA DE ALTA RESISTENCIA,EM ACO,ABAS CO M MEDIDAS EM TORNO DE (50X33)CM,COM CAPACIDADE DE PESO MAXIM O APROXIMADO DE 110KG.FORNECIMENTO E INSTALACAO" xr:uid="{00000000-0004-0000-3000-000000000000}"/>
    <hyperlink ref="B1" location="'14.22'!A1" display="SUPORTE TIPO MAO FRANCESA DE ALTA RESISTENCIA,EM ACO,ABAS CO M MEDIDAS EM TORNO DE (50X33)CM,COM CAPACIDADE DE PESO MAXIM O APROXIMADO DE 110KG.FORNECIMENTO E INSTALACAO" xr:uid="{00000000-0004-0000-3000-000001000000}"/>
    <hyperlink ref="C1" location="'14.22'!A1" display="SUPORTE TIPO MAO FRANCESA DE ALTA RESISTENCIA,EM ACO,ABAS CO M MEDIDAS EM TORNO DE (50X33)CM,COM CAPACIDADE DE PESO MAXIM O APROXIMADO DE 110KG.FORNECIMENTO E INSTALACAO" xr:uid="{00000000-0004-0000-3000-000002000000}"/>
    <hyperlink ref="D1" location="'14.22'!A1" display="SUPORTE TIPO MAO FRANCESA DE ALTA RESISTENCIA,EM ACO,ABAS CO M MEDIDAS EM TORNO DE (50X33)CM,COM CAPACIDADE DE PESO MAXIM O APROXIMADO DE 110KG.FORNECIMENTO E INSTALACAO" xr:uid="{00000000-0004-0000-3000-000003000000}"/>
    <hyperlink ref="E1" location="'14.22'!A1" display="SUPORTE TIPO MAO FRANCESA DE ALTA RESISTENCIA,EM ACO,ABAS CO M MEDIDAS EM TORNO DE (50X33)CM,COM CAPACIDADE DE PESO MAXIM O APROXIMADO DE 110KG.FORNECIMENTO E INSTALACAO" xr:uid="{00000000-0004-0000-3000-000004000000}"/>
    <hyperlink ref="A2" location="'14.22'!A1" display="SUPORTE TIPO MAO FRANCESA DE ALTA RESISTENCIA,EM ACO,ABAS CO M MEDIDAS EM TORNO DE (50X33)CM,COM CAPACIDADE DE PESO MAXIM O APROXIMADO DE 110KG.FORNECIMENTO E INSTALACAO" xr:uid="{00000000-0004-0000-3000-000005000000}"/>
    <hyperlink ref="B2" location="'14.22'!A1" display="SUPORTE TIPO MAO FRANCESA DE ALTA RESISTENCIA,EM ACO,ABAS CO M MEDIDAS EM TORNO DE (50X33)CM,COM CAPACIDADE DE PESO MAXIM O APROXIMADO DE 110KG.FORNECIMENTO E INSTALACAO" xr:uid="{00000000-0004-0000-3000-000006000000}"/>
    <hyperlink ref="C2" location="'14.22'!A1" display="SUPORTE TIPO MAO FRANCESA DE ALTA RESISTENCIA,EM ACO,ABAS CO M MEDIDAS EM TORNO DE (50X33)CM,COM CAPACIDADE DE PESO MAXIM O APROXIMADO DE 110KG.FORNECIMENTO E INSTALACAO" xr:uid="{00000000-0004-0000-3000-000007000000}"/>
    <hyperlink ref="D2" location="'14.22'!A1" display="SUPORTE TIPO MAO FRANCESA DE ALTA RESISTENCIA,EM ACO,ABAS CO M MEDIDAS EM TORNO DE (50X33)CM,COM CAPACIDADE DE PESO MAXIM O APROXIMADO DE 110KG.FORNECIMENTO E INSTALACAO" xr:uid="{00000000-0004-0000-3000-000008000000}"/>
    <hyperlink ref="E2" location="'14.22'!A1" display="SUPORTE TIPO MAO FRANCESA DE ALTA RESISTENCIA,EM ACO,ABAS CO M MEDIDAS EM TORNO DE (50X33)CM,COM CAPACIDADE DE PESO MAXIM O APROXIMADO DE 110KG.FORNECIMENTO E INSTALACAO" xr:uid="{00000000-0004-0000-3000-000009000000}"/>
    <hyperlink ref="A4" location="'14.22'!A1" display="Pisos" xr:uid="{00000000-0004-0000-3000-00000A000000}"/>
    <hyperlink ref="B4" location="'14.22'!A1" display="Pisos" xr:uid="{00000000-0004-0000-3000-00000B000000}"/>
    <hyperlink ref="C4" location="'14.22'!A1" display="Pisos" xr:uid="{00000000-0004-0000-3000-00000C000000}"/>
    <hyperlink ref="D4" location="'14.22'!A1" display="Pisos" xr:uid="{00000000-0004-0000-3000-00000D000000}"/>
    <hyperlink ref="E4" location="'14.22'!A1" display="Pisos" xr:uid="{00000000-0004-0000-30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21</v>
      </c>
      <c r="B2" s="6" t="s">
        <v>22</v>
      </c>
      <c r="C2" s="6" t="s">
        <v>14</v>
      </c>
      <c r="D2" s="6" t="s">
        <v>23</v>
      </c>
      <c r="E2" s="6" t="s">
        <v>16</v>
      </c>
      <c r="F2" s="6" t="s">
        <v>128</v>
      </c>
      <c r="G2" s="6">
        <v>361.47</v>
      </c>
      <c r="H2" s="6">
        <v>433.2217950000001</v>
      </c>
      <c r="I2" s="6">
        <v>2599.3307700000005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6</v>
      </c>
      <c r="D8" s="11" t="s">
        <v>129</v>
      </c>
      <c r="E8" s="11">
        <v>6</v>
      </c>
    </row>
    <row r="9" spans="1:9">
      <c r="A9" s="11" t="s">
        <v>115</v>
      </c>
      <c r="B9" s="11" t="s">
        <v>115</v>
      </c>
      <c r="C9" s="11">
        <f>SUBTOTAL(109,Criteria_Summary14.3[Elementos])</f>
        <v>6</v>
      </c>
      <c r="D9" s="11" t="s">
        <v>115</v>
      </c>
      <c r="E9" s="11">
        <f>SUBTOTAL(109,Criteria_Summary14.3[Total])</f>
        <v>6</v>
      </c>
    </row>
    <row r="10" spans="1:9">
      <c r="A10" s="12" t="s">
        <v>116</v>
      </c>
      <c r="B10" s="12">
        <v>0</v>
      </c>
      <c r="C10" s="13"/>
      <c r="D10" s="13"/>
      <c r="E10" s="12">
        <v>6</v>
      </c>
    </row>
    <row r="13" spans="1:9">
      <c r="A13" s="18" t="s">
        <v>129</v>
      </c>
      <c r="B13" s="18" t="s">
        <v>129</v>
      </c>
      <c r="C13" s="18" t="s">
        <v>129</v>
      </c>
      <c r="D13" s="18" t="s">
        <v>129</v>
      </c>
      <c r="E13" s="18" t="s">
        <v>129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6</v>
      </c>
      <c r="C16" s="21" t="s">
        <v>130</v>
      </c>
      <c r="D16" s="21" t="s">
        <v>130</v>
      </c>
      <c r="E16" s="11">
        <v>6</v>
      </c>
    </row>
    <row r="18" spans="1:5">
      <c r="A18" s="22" t="s">
        <v>124</v>
      </c>
      <c r="B18" s="22" t="s">
        <v>124</v>
      </c>
      <c r="C18" s="22" t="s">
        <v>124</v>
      </c>
      <c r="D18" s="22" t="s">
        <v>124</v>
      </c>
      <c r="E18" s="22" t="s">
        <v>124</v>
      </c>
    </row>
    <row r="19" spans="1:5">
      <c r="A19" s="20" t="s">
        <v>125</v>
      </c>
      <c r="B19" s="14"/>
      <c r="C19" s="14"/>
      <c r="D19" s="14" t="s">
        <v>110</v>
      </c>
      <c r="E19" s="14"/>
    </row>
    <row r="20" spans="1:5">
      <c r="A20" s="21" t="s">
        <v>131</v>
      </c>
      <c r="B20" s="21" t="s">
        <v>131</v>
      </c>
      <c r="C20" s="21" t="s">
        <v>131</v>
      </c>
      <c r="D20" s="11" t="s">
        <v>132</v>
      </c>
      <c r="E20" s="11" t="s">
        <v>123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4'!A1" display="14.3" xr:uid="{00000000-0004-0000-0400-000000000000}"/>
    <hyperlink ref="F2" location="'14.3E'!A1" display="6" xr:uid="{00000000-0004-0000-0400-000001000000}"/>
    <hyperlink ref="E10" location="'14.3E'!A1" display="'14.3E'!A1" xr:uid="{00000000-0004-0000-0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E23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97</v>
      </c>
      <c r="B1" s="23" t="s">
        <v>97</v>
      </c>
      <c r="C1" s="23" t="s">
        <v>97</v>
      </c>
      <c r="D1" s="23" t="s">
        <v>97</v>
      </c>
      <c r="E1" s="23" t="s">
        <v>97</v>
      </c>
    </row>
    <row r="2" spans="1:5">
      <c r="A2" s="23" t="s">
        <v>97</v>
      </c>
      <c r="B2" s="23" t="s">
        <v>97</v>
      </c>
      <c r="C2" s="23" t="s">
        <v>97</v>
      </c>
      <c r="D2" s="23" t="s">
        <v>97</v>
      </c>
      <c r="E2" s="23" t="s">
        <v>97</v>
      </c>
    </row>
    <row r="4" spans="1:5">
      <c r="A4" s="18" t="s">
        <v>170</v>
      </c>
      <c r="B4" s="18" t="s">
        <v>170</v>
      </c>
      <c r="C4" s="18" t="s">
        <v>170</v>
      </c>
      <c r="D4" s="18" t="s">
        <v>170</v>
      </c>
      <c r="E4" s="18" t="s">
        <v>170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172</v>
      </c>
      <c r="D7" s="11" t="s">
        <v>354</v>
      </c>
      <c r="E7" s="11">
        <v>0.69827056743780624</v>
      </c>
    </row>
    <row r="8" spans="1:5" ht="24.75">
      <c r="A8" s="11" t="s">
        <v>181</v>
      </c>
      <c r="B8" s="11" t="s">
        <v>122</v>
      </c>
      <c r="C8" s="11" t="s">
        <v>172</v>
      </c>
      <c r="D8" s="11" t="s">
        <v>355</v>
      </c>
      <c r="E8" s="11">
        <v>2.9644053733275393</v>
      </c>
    </row>
    <row r="9" spans="1:5" ht="24.75">
      <c r="A9" s="11" t="s">
        <v>181</v>
      </c>
      <c r="B9" s="11" t="s">
        <v>122</v>
      </c>
      <c r="C9" s="11" t="s">
        <v>172</v>
      </c>
      <c r="D9" s="11" t="s">
        <v>356</v>
      </c>
      <c r="E9" s="11">
        <v>3.0420213766652404</v>
      </c>
    </row>
    <row r="10" spans="1:5" ht="24.75">
      <c r="A10" s="11" t="s">
        <v>181</v>
      </c>
      <c r="B10" s="11" t="s">
        <v>122</v>
      </c>
      <c r="C10" s="11" t="s">
        <v>172</v>
      </c>
      <c r="D10" s="11" t="s">
        <v>357</v>
      </c>
      <c r="E10" s="11">
        <v>2.2226286732933738</v>
      </c>
    </row>
    <row r="11" spans="1:5" ht="24.75">
      <c r="A11" s="11" t="s">
        <v>181</v>
      </c>
      <c r="B11" s="11" t="s">
        <v>122</v>
      </c>
      <c r="C11" s="11" t="s">
        <v>172</v>
      </c>
      <c r="D11" s="11" t="s">
        <v>358</v>
      </c>
      <c r="E11" s="11">
        <v>0.51411356807284148</v>
      </c>
    </row>
    <row r="12" spans="1:5" ht="24.75">
      <c r="A12" s="11" t="s">
        <v>181</v>
      </c>
      <c r="B12" s="11" t="s">
        <v>122</v>
      </c>
      <c r="C12" s="11" t="s">
        <v>172</v>
      </c>
      <c r="D12" s="11" t="s">
        <v>359</v>
      </c>
      <c r="E12" s="11">
        <v>0.77910003354489743</v>
      </c>
    </row>
    <row r="13" spans="1:5" ht="24.75">
      <c r="A13" s="11" t="s">
        <v>181</v>
      </c>
      <c r="B13" s="11" t="s">
        <v>122</v>
      </c>
      <c r="C13" s="11" t="s">
        <v>172</v>
      </c>
      <c r="D13" s="11" t="s">
        <v>360</v>
      </c>
      <c r="E13" s="11">
        <v>2.4709183519211084</v>
      </c>
    </row>
    <row r="14" spans="1:5" ht="24.75">
      <c r="A14" s="11" t="s">
        <v>181</v>
      </c>
      <c r="B14" s="11" t="s">
        <v>122</v>
      </c>
      <c r="C14" s="11" t="s">
        <v>172</v>
      </c>
      <c r="D14" s="11" t="s">
        <v>361</v>
      </c>
      <c r="E14" s="11">
        <v>2.4709183519210858</v>
      </c>
    </row>
    <row r="15" spans="1:5" ht="24.75">
      <c r="A15" s="11" t="s">
        <v>181</v>
      </c>
      <c r="B15" s="11" t="s">
        <v>122</v>
      </c>
      <c r="C15" s="11" t="s">
        <v>172</v>
      </c>
      <c r="D15" s="11" t="s">
        <v>362</v>
      </c>
      <c r="E15" s="11">
        <v>1.7357508411789815</v>
      </c>
    </row>
    <row r="16" spans="1:5" ht="24.75">
      <c r="A16" s="11" t="s">
        <v>181</v>
      </c>
      <c r="B16" s="11" t="s">
        <v>122</v>
      </c>
      <c r="C16" s="11" t="s">
        <v>172</v>
      </c>
      <c r="D16" s="11" t="s">
        <v>363</v>
      </c>
      <c r="E16" s="11">
        <v>1.735750841178983</v>
      </c>
    </row>
    <row r="17" spans="1:5" ht="24.75">
      <c r="A17" s="11" t="s">
        <v>181</v>
      </c>
      <c r="B17" s="11" t="s">
        <v>122</v>
      </c>
      <c r="C17" s="11" t="s">
        <v>172</v>
      </c>
      <c r="D17" s="11" t="s">
        <v>364</v>
      </c>
      <c r="E17" s="11">
        <v>0.75595105069629875</v>
      </c>
    </row>
    <row r="18" spans="1:5" ht="24.75">
      <c r="A18" s="11" t="s">
        <v>181</v>
      </c>
      <c r="B18" s="11" t="s">
        <v>122</v>
      </c>
      <c r="C18" s="11" t="s">
        <v>172</v>
      </c>
      <c r="D18" s="11" t="s">
        <v>365</v>
      </c>
      <c r="E18" s="11">
        <v>1.7357508411789873</v>
      </c>
    </row>
    <row r="19" spans="1:5" ht="24.75">
      <c r="A19" s="11" t="s">
        <v>181</v>
      </c>
      <c r="B19" s="11" t="s">
        <v>122</v>
      </c>
      <c r="C19" s="11" t="s">
        <v>172</v>
      </c>
      <c r="D19" s="11" t="s">
        <v>366</v>
      </c>
      <c r="E19" s="11">
        <v>2.2226286732931939</v>
      </c>
    </row>
    <row r="20" spans="1:5" ht="24.75">
      <c r="A20" s="11" t="s">
        <v>181</v>
      </c>
      <c r="B20" s="11" t="s">
        <v>122</v>
      </c>
      <c r="C20" s="11" t="s">
        <v>172</v>
      </c>
      <c r="D20" s="11" t="s">
        <v>367</v>
      </c>
      <c r="E20" s="11">
        <v>0.7559510506962912</v>
      </c>
    </row>
    <row r="21" spans="1:5" ht="24.75">
      <c r="A21" s="11" t="s">
        <v>181</v>
      </c>
      <c r="B21" s="11" t="s">
        <v>122</v>
      </c>
      <c r="C21" s="11" t="s">
        <v>172</v>
      </c>
      <c r="D21" s="11" t="s">
        <v>368</v>
      </c>
      <c r="E21" s="11">
        <v>1.7185250739934779</v>
      </c>
    </row>
    <row r="22" spans="1:5" ht="24.75">
      <c r="A22" s="11" t="s">
        <v>181</v>
      </c>
      <c r="B22" s="11" t="s">
        <v>122</v>
      </c>
      <c r="C22" s="11" t="s">
        <v>172</v>
      </c>
      <c r="D22" s="11" t="s">
        <v>369</v>
      </c>
      <c r="E22" s="11">
        <v>1.7185250739932669</v>
      </c>
    </row>
    <row r="23" spans="1:5">
      <c r="A23" s="1" t="s">
        <v>115</v>
      </c>
      <c r="B23" s="1" t="s">
        <v>115</v>
      </c>
      <c r="C23" s="1">
        <f>SUBTOTAL(103,Elements14231[Elemento])</f>
        <v>16</v>
      </c>
      <c r="D23" s="1" t="s">
        <v>115</v>
      </c>
      <c r="E23" s="1">
        <f>SUBTOTAL(109,Elements14231[Totais:])</f>
        <v>27.541209742393377</v>
      </c>
    </row>
  </sheetData>
  <mergeCells count="3">
    <mergeCell ref="A1:E2"/>
    <mergeCell ref="A4:E4"/>
    <mergeCell ref="A5:E5"/>
  </mergeCells>
  <hyperlinks>
    <hyperlink ref="A1" location="'14.23'!A1" display="GRANITO CINZA CORUMBA, POLIDO, PLACAS DE  (40X40)CM, COM ESPESSURA DE 2CM" xr:uid="{00000000-0004-0000-3100-000000000000}"/>
    <hyperlink ref="B1" location="'14.23'!A1" display="GRANITO CINZA CORUMBA, POLIDO, PLACAS DE  (40X40)CM, COM ESPESSURA DE 2CM" xr:uid="{00000000-0004-0000-3100-000001000000}"/>
    <hyperlink ref="C1" location="'14.23'!A1" display="GRANITO CINZA CORUMBA, POLIDO, PLACAS DE  (40X40)CM, COM ESPESSURA DE 2CM" xr:uid="{00000000-0004-0000-3100-000002000000}"/>
    <hyperlink ref="D1" location="'14.23'!A1" display="GRANITO CINZA CORUMBA, POLIDO, PLACAS DE  (40X40)CM, COM ESPESSURA DE 2CM" xr:uid="{00000000-0004-0000-3100-000003000000}"/>
    <hyperlink ref="E1" location="'14.23'!A1" display="GRANITO CINZA CORUMBA, POLIDO, PLACAS DE  (40X40)CM, COM ESPESSURA DE 2CM" xr:uid="{00000000-0004-0000-3100-000004000000}"/>
    <hyperlink ref="A2" location="'14.23'!A1" display="GRANITO CINZA CORUMBA, POLIDO, PLACAS DE  (40X40)CM, COM ESPESSURA DE 2CM" xr:uid="{00000000-0004-0000-3100-000005000000}"/>
    <hyperlink ref="B2" location="'14.23'!A1" display="GRANITO CINZA CORUMBA, POLIDO, PLACAS DE  (40X40)CM, COM ESPESSURA DE 2CM" xr:uid="{00000000-0004-0000-3100-000006000000}"/>
    <hyperlink ref="C2" location="'14.23'!A1" display="GRANITO CINZA CORUMBA, POLIDO, PLACAS DE  (40X40)CM, COM ESPESSURA DE 2CM" xr:uid="{00000000-0004-0000-3100-000007000000}"/>
    <hyperlink ref="D2" location="'14.23'!A1" display="GRANITO CINZA CORUMBA, POLIDO, PLACAS DE  (40X40)CM, COM ESPESSURA DE 2CM" xr:uid="{00000000-0004-0000-3100-000008000000}"/>
    <hyperlink ref="E2" location="'14.23'!A1" display="GRANITO CINZA CORUMBA, POLIDO, PLACAS DE  (40X40)CM, COM ESPESSURA DE 2CM" xr:uid="{00000000-0004-0000-3100-000009000000}"/>
    <hyperlink ref="A4" location="'14.23'!A1" display="Pisos" xr:uid="{00000000-0004-0000-3100-00000A000000}"/>
    <hyperlink ref="B4" location="'14.23'!A1" display="Pisos" xr:uid="{00000000-0004-0000-3100-00000B000000}"/>
    <hyperlink ref="C4" location="'14.23'!A1" display="Pisos" xr:uid="{00000000-0004-0000-3100-00000C000000}"/>
    <hyperlink ref="D4" location="'14.23'!A1" display="Pisos" xr:uid="{00000000-0004-0000-3100-00000D000000}"/>
    <hyperlink ref="E4" location="'14.23'!A1" display="Pisos" xr:uid="{00000000-0004-0000-3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E12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102</v>
      </c>
      <c r="B1" s="23" t="s">
        <v>102</v>
      </c>
      <c r="C1" s="23" t="s">
        <v>102</v>
      </c>
      <c r="D1" s="23" t="s">
        <v>102</v>
      </c>
      <c r="E1" s="23" t="s">
        <v>102</v>
      </c>
    </row>
    <row r="2" spans="1:5">
      <c r="A2" s="23" t="s">
        <v>102</v>
      </c>
      <c r="B2" s="23" t="s">
        <v>102</v>
      </c>
      <c r="C2" s="23" t="s">
        <v>102</v>
      </c>
      <c r="D2" s="23" t="s">
        <v>102</v>
      </c>
      <c r="E2" s="23" t="s">
        <v>102</v>
      </c>
    </row>
    <row r="4" spans="1:5">
      <c r="A4" s="18" t="s">
        <v>170</v>
      </c>
      <c r="B4" s="18" t="s">
        <v>170</v>
      </c>
      <c r="C4" s="18" t="s">
        <v>170</v>
      </c>
      <c r="D4" s="18" t="s">
        <v>170</v>
      </c>
      <c r="E4" s="18" t="s">
        <v>170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173</v>
      </c>
      <c r="D7" s="11" t="s">
        <v>370</v>
      </c>
      <c r="E7" s="11">
        <v>0.36000024974003614</v>
      </c>
    </row>
    <row r="8" spans="1:5" ht="24.75">
      <c r="A8" s="11" t="s">
        <v>181</v>
      </c>
      <c r="B8" s="11" t="s">
        <v>122</v>
      </c>
      <c r="C8" s="11" t="s">
        <v>173</v>
      </c>
      <c r="D8" s="11" t="s">
        <v>371</v>
      </c>
      <c r="E8" s="11">
        <v>0.48000033298671441</v>
      </c>
    </row>
    <row r="9" spans="1:5" ht="24.75">
      <c r="A9" s="11" t="s">
        <v>181</v>
      </c>
      <c r="B9" s="11" t="s">
        <v>122</v>
      </c>
      <c r="C9" s="11" t="s">
        <v>173</v>
      </c>
      <c r="D9" s="11" t="s">
        <v>372</v>
      </c>
      <c r="E9" s="11">
        <v>0.48000033298671441</v>
      </c>
    </row>
    <row r="10" spans="1:5" ht="24.75">
      <c r="A10" s="11" t="s">
        <v>181</v>
      </c>
      <c r="B10" s="11" t="s">
        <v>122</v>
      </c>
      <c r="C10" s="11" t="s">
        <v>173</v>
      </c>
      <c r="D10" s="11" t="s">
        <v>373</v>
      </c>
      <c r="E10" s="11">
        <v>0.48000033298671441</v>
      </c>
    </row>
    <row r="11" spans="1:5" ht="24.75">
      <c r="A11" s="11" t="s">
        <v>181</v>
      </c>
      <c r="B11" s="11" t="s">
        <v>122</v>
      </c>
      <c r="C11" s="11" t="s">
        <v>173</v>
      </c>
      <c r="D11" s="11" t="s">
        <v>374</v>
      </c>
      <c r="E11" s="11">
        <v>0.48000033298671441</v>
      </c>
    </row>
    <row r="12" spans="1:5" ht="24.75">
      <c r="A12" s="11" t="s">
        <v>181</v>
      </c>
      <c r="B12" s="11" t="s">
        <v>122</v>
      </c>
      <c r="C12" s="11" t="s">
        <v>173</v>
      </c>
      <c r="D12" s="11" t="s">
        <v>375</v>
      </c>
      <c r="E12" s="11">
        <v>0.36000024974003614</v>
      </c>
    </row>
    <row r="13" spans="1:5" ht="24.75">
      <c r="A13" s="11" t="s">
        <v>181</v>
      </c>
      <c r="B13" s="11" t="s">
        <v>122</v>
      </c>
      <c r="C13" s="11" t="s">
        <v>173</v>
      </c>
      <c r="D13" s="11" t="s">
        <v>376</v>
      </c>
      <c r="E13" s="11">
        <v>0.48000033298671446</v>
      </c>
    </row>
    <row r="14" spans="1:5" ht="24.75">
      <c r="A14" s="11" t="s">
        <v>181</v>
      </c>
      <c r="B14" s="11" t="s">
        <v>122</v>
      </c>
      <c r="C14" s="11" t="s">
        <v>173</v>
      </c>
      <c r="D14" s="11" t="s">
        <v>377</v>
      </c>
      <c r="E14" s="11">
        <v>0.48000033298671446</v>
      </c>
    </row>
    <row r="15" spans="1:5" ht="24.75">
      <c r="A15" s="11" t="s">
        <v>181</v>
      </c>
      <c r="B15" s="11" t="s">
        <v>122</v>
      </c>
      <c r="C15" s="11" t="s">
        <v>173</v>
      </c>
      <c r="D15" s="11" t="s">
        <v>378</v>
      </c>
      <c r="E15" s="11">
        <v>0.48000033298671463</v>
      </c>
    </row>
    <row r="16" spans="1:5" ht="24.75">
      <c r="A16" s="11" t="s">
        <v>181</v>
      </c>
      <c r="B16" s="11" t="s">
        <v>122</v>
      </c>
      <c r="C16" s="11" t="s">
        <v>173</v>
      </c>
      <c r="D16" s="11" t="s">
        <v>379</v>
      </c>
      <c r="E16" s="11">
        <v>0.27000018730502667</v>
      </c>
    </row>
    <row r="17" spans="1:5" ht="24.75">
      <c r="A17" s="11" t="s">
        <v>181</v>
      </c>
      <c r="B17" s="11" t="s">
        <v>122</v>
      </c>
      <c r="C17" s="11" t="s">
        <v>173</v>
      </c>
      <c r="D17" s="11" t="s">
        <v>380</v>
      </c>
      <c r="E17" s="11">
        <v>0.27000018730502667</v>
      </c>
    </row>
    <row r="18" spans="1:5" ht="24.75">
      <c r="A18" s="11" t="s">
        <v>181</v>
      </c>
      <c r="B18" s="11" t="s">
        <v>122</v>
      </c>
      <c r="C18" s="11" t="s">
        <v>173</v>
      </c>
      <c r="D18" s="11" t="s">
        <v>381</v>
      </c>
      <c r="E18" s="11">
        <v>0.27000018730502667</v>
      </c>
    </row>
    <row r="19" spans="1:5" ht="24.75">
      <c r="A19" s="11" t="s">
        <v>181</v>
      </c>
      <c r="B19" s="11" t="s">
        <v>122</v>
      </c>
      <c r="C19" s="11" t="s">
        <v>173</v>
      </c>
      <c r="D19" s="11" t="s">
        <v>382</v>
      </c>
      <c r="E19" s="11">
        <v>0.27000018730502667</v>
      </c>
    </row>
    <row r="20" spans="1:5" ht="24.75">
      <c r="A20" s="11" t="s">
        <v>181</v>
      </c>
      <c r="B20" s="11" t="s">
        <v>122</v>
      </c>
      <c r="C20" s="11" t="s">
        <v>173</v>
      </c>
      <c r="D20" s="11" t="s">
        <v>383</v>
      </c>
      <c r="E20" s="11">
        <v>0.36000024974003614</v>
      </c>
    </row>
    <row r="21" spans="1:5" ht="24.75">
      <c r="A21" s="11" t="s">
        <v>181</v>
      </c>
      <c r="B21" s="11" t="s">
        <v>122</v>
      </c>
      <c r="C21" s="11" t="s">
        <v>173</v>
      </c>
      <c r="D21" s="11" t="s">
        <v>384</v>
      </c>
      <c r="E21" s="11">
        <v>0.36000024974003614</v>
      </c>
    </row>
    <row r="22" spans="1:5" ht="24.75">
      <c r="A22" s="11" t="s">
        <v>181</v>
      </c>
      <c r="B22" s="11" t="s">
        <v>122</v>
      </c>
      <c r="C22" s="11" t="s">
        <v>173</v>
      </c>
      <c r="D22" s="11" t="s">
        <v>385</v>
      </c>
      <c r="E22" s="11">
        <v>0.27000018730502656</v>
      </c>
    </row>
    <row r="23" spans="1:5" ht="24.75">
      <c r="A23" s="11" t="s">
        <v>181</v>
      </c>
      <c r="B23" s="11" t="s">
        <v>122</v>
      </c>
      <c r="C23" s="11" t="s">
        <v>173</v>
      </c>
      <c r="D23" s="11" t="s">
        <v>386</v>
      </c>
      <c r="E23" s="11">
        <v>0.72960081451780467</v>
      </c>
    </row>
    <row r="24" spans="1:5" ht="24.75">
      <c r="A24" s="11" t="s">
        <v>181</v>
      </c>
      <c r="B24" s="11" t="s">
        <v>122</v>
      </c>
      <c r="C24" s="11" t="s">
        <v>173</v>
      </c>
      <c r="D24" s="11" t="s">
        <v>387</v>
      </c>
      <c r="E24" s="11">
        <v>0.72960081451780512</v>
      </c>
    </row>
    <row r="25" spans="1:5" ht="24.75">
      <c r="A25" s="11" t="s">
        <v>181</v>
      </c>
      <c r="B25" s="11" t="s">
        <v>122</v>
      </c>
      <c r="C25" s="11" t="s">
        <v>173</v>
      </c>
      <c r="D25" s="11" t="s">
        <v>388</v>
      </c>
      <c r="E25" s="11">
        <v>0.72960081451780079</v>
      </c>
    </row>
    <row r="26" spans="1:5" ht="24.75">
      <c r="A26" s="11" t="s">
        <v>181</v>
      </c>
      <c r="B26" s="11" t="s">
        <v>122</v>
      </c>
      <c r="C26" s="11" t="s">
        <v>173</v>
      </c>
      <c r="D26" s="11" t="s">
        <v>389</v>
      </c>
      <c r="E26" s="11">
        <v>0.48000033298671407</v>
      </c>
    </row>
    <row r="27" spans="1:5" ht="24.75">
      <c r="A27" s="11" t="s">
        <v>181</v>
      </c>
      <c r="B27" s="11" t="s">
        <v>122</v>
      </c>
      <c r="C27" s="11" t="s">
        <v>173</v>
      </c>
      <c r="D27" s="11" t="s">
        <v>390</v>
      </c>
      <c r="E27" s="11">
        <v>0.48000033298671407</v>
      </c>
    </row>
    <row r="28" spans="1:5" ht="24.75">
      <c r="A28" s="11" t="s">
        <v>181</v>
      </c>
      <c r="B28" s="11" t="s">
        <v>122</v>
      </c>
      <c r="C28" s="11" t="s">
        <v>173</v>
      </c>
      <c r="D28" s="11" t="s">
        <v>391</v>
      </c>
      <c r="E28" s="11">
        <v>0.24000026793352017</v>
      </c>
    </row>
    <row r="29" spans="1:5" ht="24.75">
      <c r="A29" s="11" t="s">
        <v>181</v>
      </c>
      <c r="B29" s="11" t="s">
        <v>122</v>
      </c>
      <c r="C29" s="11" t="s">
        <v>173</v>
      </c>
      <c r="D29" s="11" t="s">
        <v>392</v>
      </c>
      <c r="E29" s="11">
        <v>0.24000026793352042</v>
      </c>
    </row>
    <row r="30" spans="1:5" ht="24.75">
      <c r="A30" s="11" t="s">
        <v>181</v>
      </c>
      <c r="B30" s="11" t="s">
        <v>122</v>
      </c>
      <c r="C30" s="11" t="s">
        <v>173</v>
      </c>
      <c r="D30" s="11" t="s">
        <v>393</v>
      </c>
      <c r="E30" s="11">
        <v>0.7680008573871685</v>
      </c>
    </row>
    <row r="31" spans="1:5" ht="24.75">
      <c r="A31" s="11" t="s">
        <v>181</v>
      </c>
      <c r="B31" s="11" t="s">
        <v>122</v>
      </c>
      <c r="C31" s="11" t="s">
        <v>173</v>
      </c>
      <c r="D31" s="11" t="s">
        <v>394</v>
      </c>
      <c r="E31" s="11">
        <v>0.76800101354714934</v>
      </c>
    </row>
    <row r="32" spans="1:5" ht="24.75">
      <c r="A32" s="11" t="s">
        <v>181</v>
      </c>
      <c r="B32" s="11" t="s">
        <v>122</v>
      </c>
      <c r="C32" s="11" t="s">
        <v>173</v>
      </c>
      <c r="D32" s="11" t="s">
        <v>395</v>
      </c>
      <c r="E32" s="11">
        <v>0.76800101354713857</v>
      </c>
    </row>
    <row r="33" spans="1:5" ht="24.75">
      <c r="A33" s="11" t="s">
        <v>181</v>
      </c>
      <c r="B33" s="11" t="s">
        <v>122</v>
      </c>
      <c r="C33" s="11" t="s">
        <v>173</v>
      </c>
      <c r="D33" s="11" t="s">
        <v>396</v>
      </c>
      <c r="E33" s="11">
        <v>0.76800101354720807</v>
      </c>
    </row>
    <row r="34" spans="1:5" ht="24.75">
      <c r="A34" s="11" t="s">
        <v>181</v>
      </c>
      <c r="B34" s="11" t="s">
        <v>122</v>
      </c>
      <c r="C34" s="11" t="s">
        <v>173</v>
      </c>
      <c r="D34" s="11" t="s">
        <v>397</v>
      </c>
      <c r="E34" s="11">
        <v>0.76800101354722194</v>
      </c>
    </row>
    <row r="35" spans="1:5" ht="24.75">
      <c r="A35" s="11" t="s">
        <v>181</v>
      </c>
      <c r="B35" s="11" t="s">
        <v>122</v>
      </c>
      <c r="C35" s="11" t="s">
        <v>173</v>
      </c>
      <c r="D35" s="11" t="s">
        <v>398</v>
      </c>
      <c r="E35" s="11">
        <v>0.76800085738687174</v>
      </c>
    </row>
    <row r="36" spans="1:5" ht="24.75">
      <c r="A36" s="11" t="s">
        <v>181</v>
      </c>
      <c r="B36" s="11" t="s">
        <v>122</v>
      </c>
      <c r="C36" s="11" t="s">
        <v>173</v>
      </c>
      <c r="D36" s="11" t="s">
        <v>399</v>
      </c>
      <c r="E36" s="11">
        <v>0.76800085738769064</v>
      </c>
    </row>
    <row r="37" spans="1:5" ht="24.75">
      <c r="A37" s="11" t="s">
        <v>181</v>
      </c>
      <c r="B37" s="11" t="s">
        <v>122</v>
      </c>
      <c r="C37" s="11" t="s">
        <v>173</v>
      </c>
      <c r="D37" s="11" t="s">
        <v>400</v>
      </c>
      <c r="E37" s="11">
        <v>0.24000026793335022</v>
      </c>
    </row>
    <row r="38" spans="1:5" ht="24.75">
      <c r="A38" s="11" t="s">
        <v>181</v>
      </c>
      <c r="B38" s="11" t="s">
        <v>122</v>
      </c>
      <c r="C38" s="11" t="s">
        <v>173</v>
      </c>
      <c r="D38" s="11" t="s">
        <v>401</v>
      </c>
      <c r="E38" s="11">
        <v>0.24000026793373314</v>
      </c>
    </row>
    <row r="39" spans="1:5" ht="24.75">
      <c r="A39" s="11" t="s">
        <v>181</v>
      </c>
      <c r="B39" s="11" t="s">
        <v>122</v>
      </c>
      <c r="C39" s="11" t="s">
        <v>173</v>
      </c>
      <c r="D39" s="11" t="s">
        <v>402</v>
      </c>
      <c r="E39" s="11">
        <v>0.76800150122634636</v>
      </c>
    </row>
    <row r="40" spans="1:5" ht="24.75">
      <c r="A40" s="11" t="s">
        <v>181</v>
      </c>
      <c r="B40" s="11" t="s">
        <v>122</v>
      </c>
      <c r="C40" s="11" t="s">
        <v>173</v>
      </c>
      <c r="D40" s="11" t="s">
        <v>403</v>
      </c>
      <c r="E40" s="11">
        <v>0.76800150122636246</v>
      </c>
    </row>
    <row r="41" spans="1:5" ht="24.75">
      <c r="A41" s="11" t="s">
        <v>181</v>
      </c>
      <c r="B41" s="11" t="s">
        <v>122</v>
      </c>
      <c r="C41" s="11" t="s">
        <v>173</v>
      </c>
      <c r="D41" s="11" t="s">
        <v>404</v>
      </c>
      <c r="E41" s="11">
        <v>0.76800150122635125</v>
      </c>
    </row>
    <row r="42" spans="1:5" ht="24.75">
      <c r="A42" s="11" t="s">
        <v>181</v>
      </c>
      <c r="B42" s="11" t="s">
        <v>122</v>
      </c>
      <c r="C42" s="11" t="s">
        <v>173</v>
      </c>
      <c r="D42" s="11" t="s">
        <v>405</v>
      </c>
      <c r="E42" s="11">
        <v>0.76800150122637789</v>
      </c>
    </row>
    <row r="43" spans="1:5" ht="24.75">
      <c r="A43" s="11" t="s">
        <v>181</v>
      </c>
      <c r="B43" s="11" t="s">
        <v>122</v>
      </c>
      <c r="C43" s="11" t="s">
        <v>173</v>
      </c>
      <c r="D43" s="11" t="s">
        <v>406</v>
      </c>
      <c r="E43" s="11">
        <v>0.28800038008005141</v>
      </c>
    </row>
    <row r="44" spans="1:5" ht="24.75">
      <c r="A44" s="11" t="s">
        <v>181</v>
      </c>
      <c r="B44" s="11" t="s">
        <v>122</v>
      </c>
      <c r="C44" s="11" t="s">
        <v>173</v>
      </c>
      <c r="D44" s="11" t="s">
        <v>407</v>
      </c>
      <c r="E44" s="11">
        <v>0.28800038008012391</v>
      </c>
    </row>
    <row r="45" spans="1:5" ht="24.75">
      <c r="A45" s="11" t="s">
        <v>181</v>
      </c>
      <c r="B45" s="11" t="s">
        <v>122</v>
      </c>
      <c r="C45" s="11" t="s">
        <v>173</v>
      </c>
      <c r="D45" s="11" t="s">
        <v>408</v>
      </c>
      <c r="E45" s="11">
        <v>0.36000024973999556</v>
      </c>
    </row>
    <row r="46" spans="1:5" ht="24.75">
      <c r="A46" s="11" t="s">
        <v>181</v>
      </c>
      <c r="B46" s="11" t="s">
        <v>122</v>
      </c>
      <c r="C46" s="11" t="s">
        <v>173</v>
      </c>
      <c r="D46" s="11" t="s">
        <v>409</v>
      </c>
      <c r="E46" s="11">
        <v>0.24000026793351822</v>
      </c>
    </row>
    <row r="47" spans="1:5" ht="24.75">
      <c r="A47" s="11" t="s">
        <v>181</v>
      </c>
      <c r="B47" s="11" t="s">
        <v>122</v>
      </c>
      <c r="C47" s="11" t="s">
        <v>173</v>
      </c>
      <c r="D47" s="11" t="s">
        <v>410</v>
      </c>
      <c r="E47" s="11">
        <v>0.24000026793351811</v>
      </c>
    </row>
    <row r="48" spans="1:5" ht="24.75">
      <c r="A48" s="11" t="s">
        <v>181</v>
      </c>
      <c r="B48" s="11" t="s">
        <v>122</v>
      </c>
      <c r="C48" s="11" t="s">
        <v>173</v>
      </c>
      <c r="D48" s="11" t="s">
        <v>411</v>
      </c>
      <c r="E48" s="11">
        <v>0.48000033298680561</v>
      </c>
    </row>
    <row r="49" spans="1:5" ht="24.75">
      <c r="A49" s="11" t="s">
        <v>181</v>
      </c>
      <c r="B49" s="11" t="s">
        <v>122</v>
      </c>
      <c r="C49" s="11" t="s">
        <v>173</v>
      </c>
      <c r="D49" s="11" t="s">
        <v>412</v>
      </c>
      <c r="E49" s="11">
        <v>0.48000033298610151</v>
      </c>
    </row>
    <row r="50" spans="1:5" ht="24.75">
      <c r="A50" s="11" t="s">
        <v>181</v>
      </c>
      <c r="B50" s="11" t="s">
        <v>122</v>
      </c>
      <c r="C50" s="11" t="s">
        <v>173</v>
      </c>
      <c r="D50" s="11" t="s">
        <v>413</v>
      </c>
      <c r="E50" s="11">
        <v>0.28800043864014069</v>
      </c>
    </row>
    <row r="51" spans="1:5" ht="24.75">
      <c r="A51" s="11" t="s">
        <v>181</v>
      </c>
      <c r="B51" s="11" t="s">
        <v>122</v>
      </c>
      <c r="C51" s="11" t="s">
        <v>173</v>
      </c>
      <c r="D51" s="11" t="s">
        <v>414</v>
      </c>
      <c r="E51" s="11">
        <v>0.43200048228029847</v>
      </c>
    </row>
    <row r="52" spans="1:5" ht="24.75">
      <c r="A52" s="11" t="s">
        <v>181</v>
      </c>
      <c r="B52" s="11" t="s">
        <v>122</v>
      </c>
      <c r="C52" s="11" t="s">
        <v>173</v>
      </c>
      <c r="D52" s="11" t="s">
        <v>415</v>
      </c>
      <c r="E52" s="11">
        <v>0.18000012487001629</v>
      </c>
    </row>
    <row r="53" spans="1:5" ht="24.75">
      <c r="A53" s="11" t="s">
        <v>181</v>
      </c>
      <c r="B53" s="11" t="s">
        <v>122</v>
      </c>
      <c r="C53" s="11" t="s">
        <v>173</v>
      </c>
      <c r="D53" s="11" t="s">
        <v>416</v>
      </c>
      <c r="E53" s="11">
        <v>0.48000033298669298</v>
      </c>
    </row>
    <row r="54" spans="1:5" ht="24.75">
      <c r="A54" s="11" t="s">
        <v>181</v>
      </c>
      <c r="B54" s="11" t="s">
        <v>122</v>
      </c>
      <c r="C54" s="11" t="s">
        <v>173</v>
      </c>
      <c r="D54" s="11" t="s">
        <v>417</v>
      </c>
      <c r="E54" s="11">
        <v>0.48000033298671435</v>
      </c>
    </row>
    <row r="55" spans="1:5" ht="24.75">
      <c r="A55" s="11" t="s">
        <v>181</v>
      </c>
      <c r="B55" s="11" t="s">
        <v>122</v>
      </c>
      <c r="C55" s="11" t="s">
        <v>173</v>
      </c>
      <c r="D55" s="11" t="s">
        <v>418</v>
      </c>
      <c r="E55" s="11">
        <v>0.48000033298684097</v>
      </c>
    </row>
    <row r="56" spans="1:5" ht="24.75">
      <c r="A56" s="11" t="s">
        <v>181</v>
      </c>
      <c r="B56" s="11" t="s">
        <v>122</v>
      </c>
      <c r="C56" s="11" t="s">
        <v>173</v>
      </c>
      <c r="D56" s="11" t="s">
        <v>419</v>
      </c>
      <c r="E56" s="11">
        <v>0.27000018730515912</v>
      </c>
    </row>
    <row r="57" spans="1:5" ht="24.75">
      <c r="A57" s="11" t="s">
        <v>181</v>
      </c>
      <c r="B57" s="11" t="s">
        <v>122</v>
      </c>
      <c r="C57" s="11" t="s">
        <v>173</v>
      </c>
      <c r="D57" s="11" t="s">
        <v>420</v>
      </c>
      <c r="E57" s="11">
        <v>0.24000026793325605</v>
      </c>
    </row>
    <row r="58" spans="1:5" ht="24.75">
      <c r="A58" s="11" t="s">
        <v>181</v>
      </c>
      <c r="B58" s="11" t="s">
        <v>122</v>
      </c>
      <c r="C58" s="11" t="s">
        <v>173</v>
      </c>
      <c r="D58" s="11" t="s">
        <v>421</v>
      </c>
      <c r="E58" s="11">
        <v>0.28800032152020971</v>
      </c>
    </row>
    <row r="59" spans="1:5" ht="24.75">
      <c r="A59" s="11" t="s">
        <v>181</v>
      </c>
      <c r="B59" s="11" t="s">
        <v>122</v>
      </c>
      <c r="C59" s="11" t="s">
        <v>173</v>
      </c>
      <c r="D59" s="11" t="s">
        <v>422</v>
      </c>
      <c r="E59" s="11">
        <v>0.30000011051678277</v>
      </c>
    </row>
    <row r="60" spans="1:5" ht="24.75">
      <c r="A60" s="11" t="s">
        <v>181</v>
      </c>
      <c r="B60" s="11" t="s">
        <v>122</v>
      </c>
      <c r="C60" s="11" t="s">
        <v>173</v>
      </c>
      <c r="D60" s="11" t="s">
        <v>423</v>
      </c>
      <c r="E60" s="11">
        <v>0.57600112591978714</v>
      </c>
    </row>
    <row r="61" spans="1:5" ht="24.75">
      <c r="A61" s="11" t="s">
        <v>181</v>
      </c>
      <c r="B61" s="11" t="s">
        <v>122</v>
      </c>
      <c r="C61" s="11" t="s">
        <v>173</v>
      </c>
      <c r="D61" s="11" t="s">
        <v>424</v>
      </c>
      <c r="E61" s="11">
        <v>0.76800052331145252</v>
      </c>
    </row>
    <row r="62" spans="1:5" ht="24.75">
      <c r="A62" s="11" t="s">
        <v>181</v>
      </c>
      <c r="B62" s="11" t="s">
        <v>122</v>
      </c>
      <c r="C62" s="11" t="s">
        <v>173</v>
      </c>
      <c r="D62" s="11" t="s">
        <v>425</v>
      </c>
      <c r="E62" s="11">
        <v>0.30000011051093811</v>
      </c>
    </row>
    <row r="63" spans="1:5" ht="24.75">
      <c r="A63" s="11" t="s">
        <v>181</v>
      </c>
      <c r="B63" s="11" t="s">
        <v>122</v>
      </c>
      <c r="C63" s="11" t="s">
        <v>173</v>
      </c>
      <c r="D63" s="11" t="s">
        <v>426</v>
      </c>
      <c r="E63" s="11">
        <v>0.30000011051093806</v>
      </c>
    </row>
    <row r="64" spans="1:5" ht="24.75">
      <c r="A64" s="11" t="s">
        <v>181</v>
      </c>
      <c r="B64" s="11" t="s">
        <v>122</v>
      </c>
      <c r="C64" s="11" t="s">
        <v>173</v>
      </c>
      <c r="D64" s="11" t="s">
        <v>427</v>
      </c>
      <c r="E64" s="11">
        <v>0.30000011051093822</v>
      </c>
    </row>
    <row r="65" spans="1:5" ht="24.75">
      <c r="A65" s="11" t="s">
        <v>181</v>
      </c>
      <c r="B65" s="11" t="s">
        <v>122</v>
      </c>
      <c r="C65" s="11" t="s">
        <v>173</v>
      </c>
      <c r="D65" s="11" t="s">
        <v>428</v>
      </c>
      <c r="E65" s="11">
        <v>0.30000011051093728</v>
      </c>
    </row>
    <row r="66" spans="1:5" ht="24.75">
      <c r="A66" s="11" t="s">
        <v>181</v>
      </c>
      <c r="B66" s="11" t="s">
        <v>122</v>
      </c>
      <c r="C66" s="11" t="s">
        <v>173</v>
      </c>
      <c r="D66" s="11" t="s">
        <v>429</v>
      </c>
      <c r="E66" s="11">
        <v>0.30000026601544288</v>
      </c>
    </row>
    <row r="67" spans="1:5" ht="24.75">
      <c r="A67" s="11" t="s">
        <v>181</v>
      </c>
      <c r="B67" s="11" t="s">
        <v>122</v>
      </c>
      <c r="C67" s="11" t="s">
        <v>173</v>
      </c>
      <c r="D67" s="11" t="s">
        <v>430</v>
      </c>
      <c r="E67" s="11">
        <v>0.30000042238894731</v>
      </c>
    </row>
    <row r="68" spans="1:5" ht="24.75">
      <c r="A68" s="11" t="s">
        <v>181</v>
      </c>
      <c r="B68" s="11" t="s">
        <v>122</v>
      </c>
      <c r="C68" s="11" t="s">
        <v>173</v>
      </c>
      <c r="D68" s="11" t="s">
        <v>431</v>
      </c>
      <c r="E68" s="11">
        <v>0.30000042238894725</v>
      </c>
    </row>
    <row r="69" spans="1:5" ht="24.75">
      <c r="A69" s="11" t="s">
        <v>181</v>
      </c>
      <c r="B69" s="11" t="s">
        <v>122</v>
      </c>
      <c r="C69" s="11" t="s">
        <v>173</v>
      </c>
      <c r="D69" s="11" t="s">
        <v>432</v>
      </c>
      <c r="E69" s="11">
        <v>1.0176013429496606</v>
      </c>
    </row>
    <row r="70" spans="1:5" ht="24.75">
      <c r="A70" s="11" t="s">
        <v>181</v>
      </c>
      <c r="B70" s="11" t="s">
        <v>122</v>
      </c>
      <c r="C70" s="11" t="s">
        <v>173</v>
      </c>
      <c r="D70" s="11" t="s">
        <v>433</v>
      </c>
      <c r="E70" s="11">
        <v>0.3696004877694718</v>
      </c>
    </row>
    <row r="71" spans="1:5" ht="24.75">
      <c r="A71" s="11" t="s">
        <v>181</v>
      </c>
      <c r="B71" s="11" t="s">
        <v>122</v>
      </c>
      <c r="C71" s="11" t="s">
        <v>173</v>
      </c>
      <c r="D71" s="11" t="s">
        <v>434</v>
      </c>
      <c r="E71" s="11">
        <v>0.36960048776947557</v>
      </c>
    </row>
    <row r="72" spans="1:5" ht="24.75">
      <c r="A72" s="11" t="s">
        <v>181</v>
      </c>
      <c r="B72" s="11" t="s">
        <v>122</v>
      </c>
      <c r="C72" s="11" t="s">
        <v>173</v>
      </c>
      <c r="D72" s="11" t="s">
        <v>435</v>
      </c>
      <c r="E72" s="11">
        <v>1.0176013429496922</v>
      </c>
    </row>
    <row r="73" spans="1:5" ht="24.75">
      <c r="A73" s="11" t="s">
        <v>181</v>
      </c>
      <c r="B73" s="11" t="s">
        <v>122</v>
      </c>
      <c r="C73" s="11" t="s">
        <v>173</v>
      </c>
      <c r="D73" s="11" t="s">
        <v>436</v>
      </c>
      <c r="E73" s="11">
        <v>0.28800032152034544</v>
      </c>
    </row>
    <row r="74" spans="1:5" ht="24.75">
      <c r="A74" s="11" t="s">
        <v>181</v>
      </c>
      <c r="B74" s="11" t="s">
        <v>122</v>
      </c>
      <c r="C74" s="11" t="s">
        <v>173</v>
      </c>
      <c r="D74" s="11" t="s">
        <v>437</v>
      </c>
      <c r="E74" s="11">
        <v>0.2880003215203441</v>
      </c>
    </row>
    <row r="75" spans="1:5" ht="24.75">
      <c r="A75" s="11" t="s">
        <v>181</v>
      </c>
      <c r="B75" s="11" t="s">
        <v>122</v>
      </c>
      <c r="C75" s="11" t="s">
        <v>173</v>
      </c>
      <c r="D75" s="11" t="s">
        <v>438</v>
      </c>
      <c r="E75" s="11">
        <v>0.76800052331145285</v>
      </c>
    </row>
    <row r="76" spans="1:5" ht="24.75">
      <c r="A76" s="11" t="s">
        <v>181</v>
      </c>
      <c r="B76" s="11" t="s">
        <v>122</v>
      </c>
      <c r="C76" s="11" t="s">
        <v>173</v>
      </c>
      <c r="D76" s="11" t="s">
        <v>439</v>
      </c>
      <c r="E76" s="11">
        <v>0.28800032152018801</v>
      </c>
    </row>
    <row r="77" spans="1:5" ht="24.75">
      <c r="A77" s="11" t="s">
        <v>181</v>
      </c>
      <c r="B77" s="11" t="s">
        <v>122</v>
      </c>
      <c r="C77" s="11" t="s">
        <v>173</v>
      </c>
      <c r="D77" s="11" t="s">
        <v>440</v>
      </c>
      <c r="E77" s="11">
        <v>0.57600064304037291</v>
      </c>
    </row>
    <row r="78" spans="1:5" ht="24.75">
      <c r="A78" s="11" t="s">
        <v>181</v>
      </c>
      <c r="B78" s="11" t="s">
        <v>122</v>
      </c>
      <c r="C78" s="11" t="s">
        <v>173</v>
      </c>
      <c r="D78" s="11" t="s">
        <v>441</v>
      </c>
      <c r="E78" s="11">
        <v>0.28800032152018706</v>
      </c>
    </row>
    <row r="79" spans="1:5" ht="24.75">
      <c r="A79" s="11" t="s">
        <v>181</v>
      </c>
      <c r="B79" s="11" t="s">
        <v>122</v>
      </c>
      <c r="C79" s="11" t="s">
        <v>173</v>
      </c>
      <c r="D79" s="11" t="s">
        <v>442</v>
      </c>
      <c r="E79" s="11">
        <v>0.57600064304053888</v>
      </c>
    </row>
    <row r="80" spans="1:5" ht="24.75">
      <c r="A80" s="11" t="s">
        <v>181</v>
      </c>
      <c r="B80" s="11" t="s">
        <v>122</v>
      </c>
      <c r="C80" s="11" t="s">
        <v>173</v>
      </c>
      <c r="D80" s="11" t="s">
        <v>443</v>
      </c>
      <c r="E80" s="11">
        <v>0.57600064304053922</v>
      </c>
    </row>
    <row r="81" spans="1:5" ht="24.75">
      <c r="A81" s="11" t="s">
        <v>181</v>
      </c>
      <c r="B81" s="11" t="s">
        <v>122</v>
      </c>
      <c r="C81" s="11" t="s">
        <v>173</v>
      </c>
      <c r="D81" s="11" t="s">
        <v>444</v>
      </c>
      <c r="E81" s="11">
        <v>0.72960081451802195</v>
      </c>
    </row>
    <row r="82" spans="1:5" ht="24.75">
      <c r="A82" s="11" t="s">
        <v>181</v>
      </c>
      <c r="B82" s="11" t="s">
        <v>122</v>
      </c>
      <c r="C82" s="11" t="s">
        <v>173</v>
      </c>
      <c r="D82" s="11" t="s">
        <v>445</v>
      </c>
      <c r="E82" s="11">
        <v>0.7296008145180094</v>
      </c>
    </row>
    <row r="83" spans="1:5" ht="24.75">
      <c r="A83" s="11" t="s">
        <v>181</v>
      </c>
      <c r="B83" s="11" t="s">
        <v>122</v>
      </c>
      <c r="C83" s="11" t="s">
        <v>173</v>
      </c>
      <c r="D83" s="11" t="s">
        <v>446</v>
      </c>
      <c r="E83" s="11">
        <v>0.72960142617175305</v>
      </c>
    </row>
    <row r="84" spans="1:5" ht="24.75">
      <c r="A84" s="11" t="s">
        <v>181</v>
      </c>
      <c r="B84" s="11" t="s">
        <v>122</v>
      </c>
      <c r="C84" s="11" t="s">
        <v>173</v>
      </c>
      <c r="D84" s="11" t="s">
        <v>447</v>
      </c>
      <c r="E84" s="11">
        <v>0.72960142617175328</v>
      </c>
    </row>
    <row r="85" spans="1:5" ht="24.75">
      <c r="A85" s="11" t="s">
        <v>181</v>
      </c>
      <c r="B85" s="11" t="s">
        <v>122</v>
      </c>
      <c r="C85" s="11" t="s">
        <v>173</v>
      </c>
      <c r="D85" s="11" t="s">
        <v>448</v>
      </c>
      <c r="E85" s="11">
        <v>0.72960096286990361</v>
      </c>
    </row>
    <row r="86" spans="1:5" ht="24.75">
      <c r="A86" s="11" t="s">
        <v>181</v>
      </c>
      <c r="B86" s="11" t="s">
        <v>122</v>
      </c>
      <c r="C86" s="11" t="s">
        <v>173</v>
      </c>
      <c r="D86" s="11" t="s">
        <v>449</v>
      </c>
      <c r="E86" s="11">
        <v>0.72960096286990361</v>
      </c>
    </row>
    <row r="87" spans="1:5" ht="24.75">
      <c r="A87" s="11" t="s">
        <v>181</v>
      </c>
      <c r="B87" s="11" t="s">
        <v>122</v>
      </c>
      <c r="C87" s="11" t="s">
        <v>173</v>
      </c>
      <c r="D87" s="11" t="s">
        <v>450</v>
      </c>
      <c r="E87" s="11">
        <v>0.72960096286990361</v>
      </c>
    </row>
    <row r="88" spans="1:5" ht="24.75">
      <c r="A88" s="11" t="s">
        <v>181</v>
      </c>
      <c r="B88" s="11" t="s">
        <v>122</v>
      </c>
      <c r="C88" s="11" t="s">
        <v>173</v>
      </c>
      <c r="D88" s="11" t="s">
        <v>451</v>
      </c>
      <c r="E88" s="11">
        <v>0.72960096286990361</v>
      </c>
    </row>
    <row r="89" spans="1:5" ht="24.75">
      <c r="A89" s="11" t="s">
        <v>181</v>
      </c>
      <c r="B89" s="11" t="s">
        <v>122</v>
      </c>
      <c r="C89" s="11" t="s">
        <v>173</v>
      </c>
      <c r="D89" s="11" t="s">
        <v>452</v>
      </c>
      <c r="E89" s="11">
        <v>0.72960096286990361</v>
      </c>
    </row>
    <row r="90" spans="1:5" ht="24.75">
      <c r="A90" s="11" t="s">
        <v>181</v>
      </c>
      <c r="B90" s="11" t="s">
        <v>122</v>
      </c>
      <c r="C90" s="11" t="s">
        <v>173</v>
      </c>
      <c r="D90" s="11" t="s">
        <v>453</v>
      </c>
      <c r="E90" s="11">
        <v>0.72960096286990361</v>
      </c>
    </row>
    <row r="91" spans="1:5" ht="24.75">
      <c r="A91" s="11" t="s">
        <v>181</v>
      </c>
      <c r="B91" s="11" t="s">
        <v>122</v>
      </c>
      <c r="C91" s="11" t="s">
        <v>173</v>
      </c>
      <c r="D91" s="11" t="s">
        <v>454</v>
      </c>
      <c r="E91" s="11">
        <v>0.72960096286990361</v>
      </c>
    </row>
    <row r="92" spans="1:5" ht="24.75">
      <c r="A92" s="11" t="s">
        <v>181</v>
      </c>
      <c r="B92" s="11" t="s">
        <v>122</v>
      </c>
      <c r="C92" s="11" t="s">
        <v>173</v>
      </c>
      <c r="D92" s="11" t="s">
        <v>455</v>
      </c>
      <c r="E92" s="11">
        <v>0.72960096286990361</v>
      </c>
    </row>
    <row r="93" spans="1:5" ht="24.75">
      <c r="A93" s="11" t="s">
        <v>181</v>
      </c>
      <c r="B93" s="11" t="s">
        <v>122</v>
      </c>
      <c r="C93" s="11" t="s">
        <v>173</v>
      </c>
      <c r="D93" s="11" t="s">
        <v>456</v>
      </c>
      <c r="E93" s="11">
        <v>0.72960096286990361</v>
      </c>
    </row>
    <row r="94" spans="1:5" ht="24.75">
      <c r="A94" s="11" t="s">
        <v>181</v>
      </c>
      <c r="B94" s="11" t="s">
        <v>122</v>
      </c>
      <c r="C94" s="11" t="s">
        <v>173</v>
      </c>
      <c r="D94" s="11" t="s">
        <v>457</v>
      </c>
      <c r="E94" s="11">
        <v>0.72960096286990406</v>
      </c>
    </row>
    <row r="95" spans="1:5" ht="24.75">
      <c r="A95" s="11" t="s">
        <v>181</v>
      </c>
      <c r="B95" s="11" t="s">
        <v>122</v>
      </c>
      <c r="C95" s="11" t="s">
        <v>173</v>
      </c>
      <c r="D95" s="11" t="s">
        <v>458</v>
      </c>
      <c r="E95" s="11">
        <v>0.72960096286990406</v>
      </c>
    </row>
    <row r="96" spans="1:5" ht="24.75">
      <c r="A96" s="11" t="s">
        <v>181</v>
      </c>
      <c r="B96" s="11" t="s">
        <v>122</v>
      </c>
      <c r="C96" s="11" t="s">
        <v>173</v>
      </c>
      <c r="D96" s="11" t="s">
        <v>459</v>
      </c>
      <c r="E96" s="11">
        <v>0.72960096286990406</v>
      </c>
    </row>
    <row r="97" spans="1:5" ht="24.75">
      <c r="A97" s="11" t="s">
        <v>181</v>
      </c>
      <c r="B97" s="11" t="s">
        <v>122</v>
      </c>
      <c r="C97" s="11" t="s">
        <v>173</v>
      </c>
      <c r="D97" s="11" t="s">
        <v>460</v>
      </c>
      <c r="E97" s="11">
        <v>0.72960096286990406</v>
      </c>
    </row>
    <row r="98" spans="1:5" ht="24.75">
      <c r="A98" s="11" t="s">
        <v>181</v>
      </c>
      <c r="B98" s="11" t="s">
        <v>122</v>
      </c>
      <c r="C98" s="11" t="s">
        <v>173</v>
      </c>
      <c r="D98" s="11" t="s">
        <v>461</v>
      </c>
      <c r="E98" s="11">
        <v>0.72960096286990406</v>
      </c>
    </row>
    <row r="99" spans="1:5" ht="24.75">
      <c r="A99" s="11" t="s">
        <v>181</v>
      </c>
      <c r="B99" s="11" t="s">
        <v>122</v>
      </c>
      <c r="C99" s="11" t="s">
        <v>173</v>
      </c>
      <c r="D99" s="11" t="s">
        <v>462</v>
      </c>
      <c r="E99" s="11">
        <v>1.0176013429496606</v>
      </c>
    </row>
    <row r="100" spans="1:5" ht="24.75">
      <c r="A100" s="11" t="s">
        <v>181</v>
      </c>
      <c r="B100" s="11" t="s">
        <v>122</v>
      </c>
      <c r="C100" s="11" t="s">
        <v>173</v>
      </c>
      <c r="D100" s="11" t="s">
        <v>463</v>
      </c>
      <c r="E100" s="11">
        <v>0.44160058278949865</v>
      </c>
    </row>
    <row r="101" spans="1:5" ht="24.75">
      <c r="A101" s="11" t="s">
        <v>181</v>
      </c>
      <c r="B101" s="11" t="s">
        <v>122</v>
      </c>
      <c r="C101" s="11" t="s">
        <v>173</v>
      </c>
      <c r="D101" s="11" t="s">
        <v>464</v>
      </c>
      <c r="E101" s="11">
        <v>0.28800013864041346</v>
      </c>
    </row>
    <row r="102" spans="1:5" ht="24.75">
      <c r="A102" s="11" t="s">
        <v>181</v>
      </c>
      <c r="B102" s="11" t="s">
        <v>122</v>
      </c>
      <c r="C102" s="11" t="s">
        <v>173</v>
      </c>
      <c r="D102" s="11" t="s">
        <v>465</v>
      </c>
      <c r="E102" s="11">
        <v>0.36960048776947585</v>
      </c>
    </row>
    <row r="103" spans="1:5" ht="24.75">
      <c r="A103" s="11" t="s">
        <v>181</v>
      </c>
      <c r="B103" s="11" t="s">
        <v>122</v>
      </c>
      <c r="C103" s="11" t="s">
        <v>173</v>
      </c>
      <c r="D103" s="11" t="s">
        <v>466</v>
      </c>
      <c r="E103" s="11">
        <v>1.0176013429496933</v>
      </c>
    </row>
    <row r="104" spans="1:5" ht="24.75">
      <c r="A104" s="11" t="s">
        <v>181</v>
      </c>
      <c r="B104" s="11" t="s">
        <v>122</v>
      </c>
      <c r="C104" s="11" t="s">
        <v>173</v>
      </c>
      <c r="D104" s="11" t="s">
        <v>467</v>
      </c>
      <c r="E104" s="11">
        <v>0.7296014261717525</v>
      </c>
    </row>
    <row r="105" spans="1:5" ht="24.75">
      <c r="A105" s="11" t="s">
        <v>181</v>
      </c>
      <c r="B105" s="11" t="s">
        <v>122</v>
      </c>
      <c r="C105" s="11" t="s">
        <v>173</v>
      </c>
      <c r="D105" s="11" t="s">
        <v>468</v>
      </c>
      <c r="E105" s="11">
        <v>0.72960142617175328</v>
      </c>
    </row>
    <row r="106" spans="1:5" ht="24.75">
      <c r="A106" s="11" t="s">
        <v>181</v>
      </c>
      <c r="B106" s="11" t="s">
        <v>122</v>
      </c>
      <c r="C106" s="11" t="s">
        <v>173</v>
      </c>
      <c r="D106" s="11" t="s">
        <v>469</v>
      </c>
      <c r="E106" s="11">
        <v>0.7680008573871685</v>
      </c>
    </row>
    <row r="107" spans="1:5" ht="24.75">
      <c r="A107" s="11" t="s">
        <v>181</v>
      </c>
      <c r="B107" s="11" t="s">
        <v>122</v>
      </c>
      <c r="C107" s="11" t="s">
        <v>173</v>
      </c>
      <c r="D107" s="11" t="s">
        <v>470</v>
      </c>
      <c r="E107" s="11">
        <v>0.76800101354714934</v>
      </c>
    </row>
    <row r="108" spans="1:5" ht="24.75">
      <c r="A108" s="11" t="s">
        <v>181</v>
      </c>
      <c r="B108" s="11" t="s">
        <v>122</v>
      </c>
      <c r="C108" s="11" t="s">
        <v>173</v>
      </c>
      <c r="D108" s="11" t="s">
        <v>471</v>
      </c>
      <c r="E108" s="11">
        <v>0.76800101354713857</v>
      </c>
    </row>
    <row r="109" spans="1:5" ht="24.75">
      <c r="A109" s="11" t="s">
        <v>181</v>
      </c>
      <c r="B109" s="11" t="s">
        <v>122</v>
      </c>
      <c r="C109" s="11" t="s">
        <v>173</v>
      </c>
      <c r="D109" s="11" t="s">
        <v>472</v>
      </c>
      <c r="E109" s="11">
        <v>0.76800101354720807</v>
      </c>
    </row>
    <row r="110" spans="1:5" ht="24.75">
      <c r="A110" s="11" t="s">
        <v>181</v>
      </c>
      <c r="B110" s="11" t="s">
        <v>122</v>
      </c>
      <c r="C110" s="11" t="s">
        <v>173</v>
      </c>
      <c r="D110" s="11" t="s">
        <v>473</v>
      </c>
      <c r="E110" s="11">
        <v>0.76800101354722194</v>
      </c>
    </row>
    <row r="111" spans="1:5" ht="24.75">
      <c r="A111" s="11" t="s">
        <v>181</v>
      </c>
      <c r="B111" s="11" t="s">
        <v>122</v>
      </c>
      <c r="C111" s="11" t="s">
        <v>173</v>
      </c>
      <c r="D111" s="11" t="s">
        <v>474</v>
      </c>
      <c r="E111" s="11">
        <v>0.72960096286990361</v>
      </c>
    </row>
    <row r="112" spans="1:5" ht="24.75">
      <c r="A112" s="11" t="s">
        <v>181</v>
      </c>
      <c r="B112" s="11" t="s">
        <v>122</v>
      </c>
      <c r="C112" s="11" t="s">
        <v>173</v>
      </c>
      <c r="D112" s="11" t="s">
        <v>475</v>
      </c>
      <c r="E112" s="11">
        <v>0.72960096286990361</v>
      </c>
    </row>
    <row r="113" spans="1:5" ht="24.75">
      <c r="A113" s="11" t="s">
        <v>181</v>
      </c>
      <c r="B113" s="11" t="s">
        <v>122</v>
      </c>
      <c r="C113" s="11" t="s">
        <v>173</v>
      </c>
      <c r="D113" s="11" t="s">
        <v>476</v>
      </c>
      <c r="E113" s="11">
        <v>0.72960096286990361</v>
      </c>
    </row>
    <row r="114" spans="1:5" ht="24.75">
      <c r="A114" s="11" t="s">
        <v>181</v>
      </c>
      <c r="B114" s="11" t="s">
        <v>122</v>
      </c>
      <c r="C114" s="11" t="s">
        <v>173</v>
      </c>
      <c r="D114" s="11" t="s">
        <v>477</v>
      </c>
      <c r="E114" s="11">
        <v>0.72960096286990361</v>
      </c>
    </row>
    <row r="115" spans="1:5" ht="24.75">
      <c r="A115" s="11" t="s">
        <v>181</v>
      </c>
      <c r="B115" s="11" t="s">
        <v>122</v>
      </c>
      <c r="C115" s="11" t="s">
        <v>173</v>
      </c>
      <c r="D115" s="11" t="s">
        <v>478</v>
      </c>
      <c r="E115" s="11">
        <v>0.72960096286990361</v>
      </c>
    </row>
    <row r="116" spans="1:5" ht="24.75">
      <c r="A116" s="11" t="s">
        <v>181</v>
      </c>
      <c r="B116" s="11" t="s">
        <v>122</v>
      </c>
      <c r="C116" s="11" t="s">
        <v>173</v>
      </c>
      <c r="D116" s="11" t="s">
        <v>479</v>
      </c>
      <c r="E116" s="11">
        <v>0.72960096286990361</v>
      </c>
    </row>
    <row r="117" spans="1:5" ht="24.75">
      <c r="A117" s="11" t="s">
        <v>181</v>
      </c>
      <c r="B117" s="11" t="s">
        <v>122</v>
      </c>
      <c r="C117" s="11" t="s">
        <v>173</v>
      </c>
      <c r="D117" s="11" t="s">
        <v>480</v>
      </c>
      <c r="E117" s="11">
        <v>0.72960096286990361</v>
      </c>
    </row>
    <row r="118" spans="1:5" ht="24.75">
      <c r="A118" s="11" t="s">
        <v>181</v>
      </c>
      <c r="B118" s="11" t="s">
        <v>122</v>
      </c>
      <c r="C118" s="11" t="s">
        <v>173</v>
      </c>
      <c r="D118" s="11" t="s">
        <v>481</v>
      </c>
      <c r="E118" s="11">
        <v>0.72960096286990361</v>
      </c>
    </row>
    <row r="119" spans="1:5" ht="24.75">
      <c r="A119" s="11" t="s">
        <v>181</v>
      </c>
      <c r="B119" s="11" t="s">
        <v>122</v>
      </c>
      <c r="C119" s="11" t="s">
        <v>173</v>
      </c>
      <c r="D119" s="11" t="s">
        <v>482</v>
      </c>
      <c r="E119" s="11">
        <v>0.72960096286990361</v>
      </c>
    </row>
    <row r="120" spans="1:5" ht="24.75">
      <c r="A120" s="11" t="s">
        <v>181</v>
      </c>
      <c r="B120" s="11" t="s">
        <v>122</v>
      </c>
      <c r="C120" s="11" t="s">
        <v>173</v>
      </c>
      <c r="D120" s="11" t="s">
        <v>483</v>
      </c>
      <c r="E120" s="11">
        <v>0.72960096286990406</v>
      </c>
    </row>
    <row r="121" spans="1:5" ht="24.75">
      <c r="A121" s="11" t="s">
        <v>181</v>
      </c>
      <c r="B121" s="11" t="s">
        <v>122</v>
      </c>
      <c r="C121" s="11" t="s">
        <v>173</v>
      </c>
      <c r="D121" s="11" t="s">
        <v>484</v>
      </c>
      <c r="E121" s="11">
        <v>0.72960096286990406</v>
      </c>
    </row>
    <row r="122" spans="1:5" ht="24.75">
      <c r="A122" s="11" t="s">
        <v>181</v>
      </c>
      <c r="B122" s="11" t="s">
        <v>122</v>
      </c>
      <c r="C122" s="11" t="s">
        <v>173</v>
      </c>
      <c r="D122" s="11" t="s">
        <v>485</v>
      </c>
      <c r="E122" s="11">
        <v>0.72960096286990406</v>
      </c>
    </row>
    <row r="123" spans="1:5" ht="24.75">
      <c r="A123" s="11" t="s">
        <v>181</v>
      </c>
      <c r="B123" s="11" t="s">
        <v>122</v>
      </c>
      <c r="C123" s="11" t="s">
        <v>173</v>
      </c>
      <c r="D123" s="11" t="s">
        <v>486</v>
      </c>
      <c r="E123" s="11">
        <v>0.72960096286990406</v>
      </c>
    </row>
    <row r="124" spans="1:5" ht="24.75">
      <c r="A124" s="11" t="s">
        <v>181</v>
      </c>
      <c r="B124" s="11" t="s">
        <v>122</v>
      </c>
      <c r="C124" s="11" t="s">
        <v>173</v>
      </c>
      <c r="D124" s="11" t="s">
        <v>487</v>
      </c>
      <c r="E124" s="11">
        <v>0.72960096286990406</v>
      </c>
    </row>
    <row r="125" spans="1:5">
      <c r="A125" s="1" t="s">
        <v>115</v>
      </c>
      <c r="B125" s="1" t="s">
        <v>115</v>
      </c>
      <c r="C125" s="1">
        <f>SUBTOTAL(103,Elements14241[Elemento])</f>
        <v>118</v>
      </c>
      <c r="D125" s="1" t="s">
        <v>115</v>
      </c>
      <c r="E125" s="1">
        <f>SUBTOTAL(109,Elements14241[Totais:])</f>
        <v>66.168079925450911</v>
      </c>
    </row>
  </sheetData>
  <mergeCells count="3">
    <mergeCell ref="A1:E2"/>
    <mergeCell ref="A4:E4"/>
    <mergeCell ref="A5:E5"/>
  </mergeCells>
  <hyperlinks>
    <hyperlink ref="A1" location="'14.24'!A1" display="BANCADA/TAMPO SECO EM GRANITO BRANCO SIENA" xr:uid="{00000000-0004-0000-3200-000000000000}"/>
    <hyperlink ref="B1" location="'14.24'!A1" display="BANCADA/TAMPO SECO EM GRANITO BRANCO SIENA" xr:uid="{00000000-0004-0000-3200-000001000000}"/>
    <hyperlink ref="C1" location="'14.24'!A1" display="BANCADA/TAMPO SECO EM GRANITO BRANCO SIENA" xr:uid="{00000000-0004-0000-3200-000002000000}"/>
    <hyperlink ref="D1" location="'14.24'!A1" display="BANCADA/TAMPO SECO EM GRANITO BRANCO SIENA" xr:uid="{00000000-0004-0000-3200-000003000000}"/>
    <hyperlink ref="E1" location="'14.24'!A1" display="BANCADA/TAMPO SECO EM GRANITO BRANCO SIENA" xr:uid="{00000000-0004-0000-3200-000004000000}"/>
    <hyperlink ref="A2" location="'14.24'!A1" display="BANCADA/TAMPO SECO EM GRANITO BRANCO SIENA" xr:uid="{00000000-0004-0000-3200-000005000000}"/>
    <hyperlink ref="B2" location="'14.24'!A1" display="BANCADA/TAMPO SECO EM GRANITO BRANCO SIENA" xr:uid="{00000000-0004-0000-3200-000006000000}"/>
    <hyperlink ref="C2" location="'14.24'!A1" display="BANCADA/TAMPO SECO EM GRANITO BRANCO SIENA" xr:uid="{00000000-0004-0000-3200-000007000000}"/>
    <hyperlink ref="D2" location="'14.24'!A1" display="BANCADA/TAMPO SECO EM GRANITO BRANCO SIENA" xr:uid="{00000000-0004-0000-3200-000008000000}"/>
    <hyperlink ref="E2" location="'14.24'!A1" display="BANCADA/TAMPO SECO EM GRANITO BRANCO SIENA" xr:uid="{00000000-0004-0000-3200-000009000000}"/>
    <hyperlink ref="A4" location="'14.24'!A1" display="Pisos" xr:uid="{00000000-0004-0000-3200-00000A000000}"/>
    <hyperlink ref="B4" location="'14.24'!A1" display="Pisos" xr:uid="{00000000-0004-0000-3200-00000B000000}"/>
    <hyperlink ref="C4" location="'14.24'!A1" display="Pisos" xr:uid="{00000000-0004-0000-3200-00000C000000}"/>
    <hyperlink ref="D4" location="'14.24'!A1" display="Pisos" xr:uid="{00000000-0004-0000-3200-00000D000000}"/>
    <hyperlink ref="E4" location="'14.24'!A1" display="Pisos" xr:uid="{00000000-0004-0000-32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E1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106</v>
      </c>
      <c r="B1" s="23" t="s">
        <v>106</v>
      </c>
      <c r="C1" s="23" t="s">
        <v>106</v>
      </c>
      <c r="D1" s="23" t="s">
        <v>106</v>
      </c>
      <c r="E1" s="23" t="s">
        <v>106</v>
      </c>
    </row>
    <row r="2" spans="1:5">
      <c r="A2" s="23" t="s">
        <v>106</v>
      </c>
      <c r="B2" s="23" t="s">
        <v>106</v>
      </c>
      <c r="C2" s="23" t="s">
        <v>106</v>
      </c>
      <c r="D2" s="23" t="s">
        <v>106</v>
      </c>
      <c r="E2" s="23" t="s">
        <v>106</v>
      </c>
    </row>
    <row r="4" spans="1:5">
      <c r="A4" s="18" t="s">
        <v>170</v>
      </c>
      <c r="B4" s="18" t="s">
        <v>170</v>
      </c>
      <c r="C4" s="18" t="s">
        <v>170</v>
      </c>
      <c r="D4" s="18" t="s">
        <v>170</v>
      </c>
      <c r="E4" s="18" t="s">
        <v>170</v>
      </c>
    </row>
    <row r="5" spans="1:5">
      <c r="A5" s="24" t="s">
        <v>115</v>
      </c>
      <c r="B5" s="24" t="s">
        <v>115</v>
      </c>
      <c r="C5" s="24" t="s">
        <v>115</v>
      </c>
      <c r="D5" s="24" t="s">
        <v>115</v>
      </c>
      <c r="E5" s="24" t="s">
        <v>115</v>
      </c>
    </row>
    <row r="6" spans="1:5">
      <c r="A6" s="10" t="s">
        <v>176</v>
      </c>
      <c r="B6" s="10" t="s">
        <v>177</v>
      </c>
      <c r="C6" s="10" t="s">
        <v>178</v>
      </c>
      <c r="D6" s="10" t="s">
        <v>179</v>
      </c>
      <c r="E6" s="10" t="s">
        <v>180</v>
      </c>
    </row>
    <row r="7" spans="1:5" ht="24.75">
      <c r="A7" s="11" t="s">
        <v>181</v>
      </c>
      <c r="B7" s="11" t="s">
        <v>122</v>
      </c>
      <c r="C7" s="11" t="s">
        <v>174</v>
      </c>
      <c r="D7" s="11" t="s">
        <v>488</v>
      </c>
      <c r="E7" s="11">
        <v>4.1009076225782953E-2</v>
      </c>
    </row>
    <row r="8" spans="1:5" ht="24.75">
      <c r="A8" s="11" t="s">
        <v>181</v>
      </c>
      <c r="B8" s="11" t="s">
        <v>122</v>
      </c>
      <c r="C8" s="11" t="s">
        <v>174</v>
      </c>
      <c r="D8" s="11" t="s">
        <v>489</v>
      </c>
      <c r="E8" s="11">
        <v>1.777499598931449E-2</v>
      </c>
    </row>
    <row r="9" spans="1:5" ht="24.75">
      <c r="A9" s="11" t="s">
        <v>181</v>
      </c>
      <c r="B9" s="11" t="s">
        <v>122</v>
      </c>
      <c r="C9" s="11" t="s">
        <v>174</v>
      </c>
      <c r="D9" s="11" t="s">
        <v>490</v>
      </c>
      <c r="E9" s="11">
        <v>1.7774995989304793E-2</v>
      </c>
    </row>
    <row r="10" spans="1:5" ht="24.75">
      <c r="A10" s="11" t="s">
        <v>181</v>
      </c>
      <c r="B10" s="11" t="s">
        <v>122</v>
      </c>
      <c r="C10" s="11" t="s">
        <v>174</v>
      </c>
      <c r="D10" s="11" t="s">
        <v>491</v>
      </c>
      <c r="E10" s="11">
        <v>4.100907622578151E-2</v>
      </c>
    </row>
    <row r="11" spans="1:5" ht="24.75">
      <c r="A11" s="11" t="s">
        <v>181</v>
      </c>
      <c r="B11" s="11" t="s">
        <v>122</v>
      </c>
      <c r="C11" s="11" t="s">
        <v>174</v>
      </c>
      <c r="D11" s="11" t="s">
        <v>492</v>
      </c>
      <c r="E11" s="11">
        <v>1.777499598931365E-2</v>
      </c>
    </row>
    <row r="12" spans="1:5" ht="24.75">
      <c r="A12" s="11" t="s">
        <v>181</v>
      </c>
      <c r="B12" s="11" t="s">
        <v>122</v>
      </c>
      <c r="C12" s="11" t="s">
        <v>174</v>
      </c>
      <c r="D12" s="11" t="s">
        <v>493</v>
      </c>
      <c r="E12" s="11">
        <v>1.7774995989301875E-2</v>
      </c>
    </row>
    <row r="13" spans="1:5" ht="24.75">
      <c r="A13" s="11" t="s">
        <v>181</v>
      </c>
      <c r="B13" s="11" t="s">
        <v>122</v>
      </c>
      <c r="C13" s="11" t="s">
        <v>175</v>
      </c>
      <c r="D13" s="11" t="s">
        <v>494</v>
      </c>
      <c r="E13" s="11">
        <v>0.16219933338517786</v>
      </c>
    </row>
    <row r="14" spans="1:5" ht="24.75">
      <c r="A14" s="11" t="s">
        <v>181</v>
      </c>
      <c r="B14" s="11" t="s">
        <v>122</v>
      </c>
      <c r="C14" s="11" t="s">
        <v>175</v>
      </c>
      <c r="D14" s="11" t="s">
        <v>495</v>
      </c>
      <c r="E14" s="11">
        <v>0.63701222242869071</v>
      </c>
    </row>
    <row r="15" spans="1:5" ht="24.75">
      <c r="A15" s="11" t="s">
        <v>181</v>
      </c>
      <c r="B15" s="11" t="s">
        <v>122</v>
      </c>
      <c r="C15" s="11" t="s">
        <v>175</v>
      </c>
      <c r="D15" s="11" t="s">
        <v>496</v>
      </c>
      <c r="E15" s="11">
        <v>0.44496572290855546</v>
      </c>
    </row>
    <row r="16" spans="1:5" ht="24.75">
      <c r="A16" s="11" t="s">
        <v>181</v>
      </c>
      <c r="B16" s="11" t="s">
        <v>122</v>
      </c>
      <c r="C16" s="11" t="s">
        <v>175</v>
      </c>
      <c r="D16" s="11" t="s">
        <v>497</v>
      </c>
      <c r="E16" s="11">
        <v>0.66479596730070145</v>
      </c>
    </row>
    <row r="17" spans="1:5" ht="24.75">
      <c r="A17" s="11" t="s">
        <v>181</v>
      </c>
      <c r="B17" s="11" t="s">
        <v>122</v>
      </c>
      <c r="C17" s="11" t="s">
        <v>175</v>
      </c>
      <c r="D17" s="11" t="s">
        <v>498</v>
      </c>
      <c r="E17" s="11">
        <v>0.66479573530524683</v>
      </c>
    </row>
    <row r="18" spans="1:5">
      <c r="A18" s="1" t="s">
        <v>115</v>
      </c>
      <c r="B18" s="1" t="s">
        <v>115</v>
      </c>
      <c r="C18" s="1">
        <f>SUBTOTAL(103,Elements14251[Elemento])</f>
        <v>11</v>
      </c>
      <c r="D18" s="1" t="s">
        <v>115</v>
      </c>
      <c r="E18" s="1">
        <f>SUBTOTAL(109,Elements14251[Totais:])</f>
        <v>2.7268871177371716</v>
      </c>
    </row>
  </sheetData>
  <mergeCells count="3">
    <mergeCell ref="A1:E2"/>
    <mergeCell ref="A4:E4"/>
    <mergeCell ref="A5:E5"/>
  </mergeCells>
  <hyperlinks>
    <hyperlink ref="A1" location="'14.25'!A1" display="BANCA DE GRANITO CINZA CORUMBA,COM 2CM DE ESPESSURA,COM ABER TURA PARA 1 CUBA (EXCLUSIVE ESTA),SOBRE APOIOS DE ALVENARIA DE MEIA VEZ E VERGA DE CONCRETO,SEM REVESTIMENTO.FORNECIMENT O E COLOCACAO" xr:uid="{00000000-0004-0000-3300-000000000000}"/>
    <hyperlink ref="B1" location="'14.25'!A1" display="BANCA DE GRANITO CINZA CORUMBA,COM 2CM DE ESPESSURA,COM ABER TURA PARA 1 CUBA (EXCLUSIVE ESTA),SOBRE APOIOS DE ALVENARIA DE MEIA VEZ E VERGA DE CONCRETO,SEM REVESTIMENTO.FORNECIMENT O E COLOCACAO" xr:uid="{00000000-0004-0000-3300-000001000000}"/>
    <hyperlink ref="C1" location="'14.25'!A1" display="BANCA DE GRANITO CINZA CORUMBA,COM 2CM DE ESPESSURA,COM ABER TURA PARA 1 CUBA (EXCLUSIVE ESTA),SOBRE APOIOS DE ALVENARIA DE MEIA VEZ E VERGA DE CONCRETO,SEM REVESTIMENTO.FORNECIMENT O E COLOCACAO" xr:uid="{00000000-0004-0000-3300-000002000000}"/>
    <hyperlink ref="D1" location="'14.25'!A1" display="BANCA DE GRANITO CINZA CORUMBA,COM 2CM DE ESPESSURA,COM ABER TURA PARA 1 CUBA (EXCLUSIVE ESTA),SOBRE APOIOS DE ALVENARIA DE MEIA VEZ E VERGA DE CONCRETO,SEM REVESTIMENTO.FORNECIMENT O E COLOCACAO" xr:uid="{00000000-0004-0000-3300-000003000000}"/>
    <hyperlink ref="E1" location="'14.25'!A1" display="BANCA DE GRANITO CINZA CORUMBA,COM 2CM DE ESPESSURA,COM ABER TURA PARA 1 CUBA (EXCLUSIVE ESTA),SOBRE APOIOS DE ALVENARIA DE MEIA VEZ E VERGA DE CONCRETO,SEM REVESTIMENTO.FORNECIMENT O E COLOCACAO" xr:uid="{00000000-0004-0000-3300-000004000000}"/>
    <hyperlink ref="A2" location="'14.25'!A1" display="BANCA DE GRANITO CINZA CORUMBA,COM 2CM DE ESPESSURA,COM ABER TURA PARA 1 CUBA (EXCLUSIVE ESTA),SOBRE APOIOS DE ALVENARIA DE MEIA VEZ E VERGA DE CONCRETO,SEM REVESTIMENTO.FORNECIMENT O E COLOCACAO" xr:uid="{00000000-0004-0000-3300-000005000000}"/>
    <hyperlink ref="B2" location="'14.25'!A1" display="BANCA DE GRANITO CINZA CORUMBA,COM 2CM DE ESPESSURA,COM ABER TURA PARA 1 CUBA (EXCLUSIVE ESTA),SOBRE APOIOS DE ALVENARIA DE MEIA VEZ E VERGA DE CONCRETO,SEM REVESTIMENTO.FORNECIMENT O E COLOCACAO" xr:uid="{00000000-0004-0000-3300-000006000000}"/>
    <hyperlink ref="C2" location="'14.25'!A1" display="BANCA DE GRANITO CINZA CORUMBA,COM 2CM DE ESPESSURA,COM ABER TURA PARA 1 CUBA (EXCLUSIVE ESTA),SOBRE APOIOS DE ALVENARIA DE MEIA VEZ E VERGA DE CONCRETO,SEM REVESTIMENTO.FORNECIMENT O E COLOCACAO" xr:uid="{00000000-0004-0000-3300-000007000000}"/>
    <hyperlink ref="D2" location="'14.25'!A1" display="BANCA DE GRANITO CINZA CORUMBA,COM 2CM DE ESPESSURA,COM ABER TURA PARA 1 CUBA (EXCLUSIVE ESTA),SOBRE APOIOS DE ALVENARIA DE MEIA VEZ E VERGA DE CONCRETO,SEM REVESTIMENTO.FORNECIMENT O E COLOCACAO" xr:uid="{00000000-0004-0000-3300-000008000000}"/>
    <hyperlink ref="E2" location="'14.25'!A1" display="BANCA DE GRANITO CINZA CORUMBA,COM 2CM DE ESPESSURA,COM ABER TURA PARA 1 CUBA (EXCLUSIVE ESTA),SOBRE APOIOS DE ALVENARIA DE MEIA VEZ E VERGA DE CONCRETO,SEM REVESTIMENTO.FORNECIMENT O E COLOCACAO" xr:uid="{00000000-0004-0000-3300-000009000000}"/>
    <hyperlink ref="A4" location="'14.25'!A1" display="Pisos" xr:uid="{00000000-0004-0000-3300-00000A000000}"/>
    <hyperlink ref="B4" location="'14.25'!A1" display="Pisos" xr:uid="{00000000-0004-0000-3300-00000B000000}"/>
    <hyperlink ref="C4" location="'14.25'!A1" display="Pisos" xr:uid="{00000000-0004-0000-3300-00000C000000}"/>
    <hyperlink ref="D4" location="'14.25'!A1" display="Pisos" xr:uid="{00000000-0004-0000-3300-00000D000000}"/>
    <hyperlink ref="E4" location="'14.25'!A1" display="Pisos" xr:uid="{00000000-0004-0000-3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25</v>
      </c>
      <c r="B2" s="6" t="s">
        <v>26</v>
      </c>
      <c r="C2" s="6" t="s">
        <v>14</v>
      </c>
      <c r="D2" s="6" t="s">
        <v>27</v>
      </c>
      <c r="E2" s="6" t="s">
        <v>16</v>
      </c>
      <c r="F2" s="6" t="s">
        <v>128</v>
      </c>
      <c r="G2" s="6">
        <v>227.14</v>
      </c>
      <c r="H2" s="6">
        <v>272.22729000000004</v>
      </c>
      <c r="I2" s="6">
        <v>1633.3637400000002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6</v>
      </c>
      <c r="D8" s="11" t="s">
        <v>129</v>
      </c>
      <c r="E8" s="11">
        <v>6</v>
      </c>
    </row>
    <row r="9" spans="1:9">
      <c r="A9" s="11" t="s">
        <v>115</v>
      </c>
      <c r="B9" s="11" t="s">
        <v>115</v>
      </c>
      <c r="C9" s="11">
        <f>SUBTOTAL(109,Criteria_Summary14.4[Elementos])</f>
        <v>6</v>
      </c>
      <c r="D9" s="11" t="s">
        <v>115</v>
      </c>
      <c r="E9" s="11">
        <f>SUBTOTAL(109,Criteria_Summary14.4[Total])</f>
        <v>6</v>
      </c>
    </row>
    <row r="10" spans="1:9">
      <c r="A10" s="12" t="s">
        <v>116</v>
      </c>
      <c r="B10" s="12">
        <v>0</v>
      </c>
      <c r="C10" s="13"/>
      <c r="D10" s="13"/>
      <c r="E10" s="12">
        <v>6</v>
      </c>
    </row>
    <row r="13" spans="1:9">
      <c r="A13" s="18" t="s">
        <v>129</v>
      </c>
      <c r="B13" s="18" t="s">
        <v>129</v>
      </c>
      <c r="C13" s="18" t="s">
        <v>129</v>
      </c>
      <c r="D13" s="18" t="s">
        <v>129</v>
      </c>
      <c r="E13" s="18" t="s">
        <v>129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6</v>
      </c>
      <c r="C16" s="21" t="s">
        <v>130</v>
      </c>
      <c r="D16" s="21" t="s">
        <v>130</v>
      </c>
      <c r="E16" s="11">
        <v>6</v>
      </c>
    </row>
    <row r="18" spans="1:5">
      <c r="A18" s="22" t="s">
        <v>124</v>
      </c>
      <c r="B18" s="22" t="s">
        <v>124</v>
      </c>
      <c r="C18" s="22" t="s">
        <v>124</v>
      </c>
      <c r="D18" s="22" t="s">
        <v>124</v>
      </c>
      <c r="E18" s="22" t="s">
        <v>124</v>
      </c>
    </row>
    <row r="19" spans="1:5">
      <c r="A19" s="20" t="s">
        <v>125</v>
      </c>
      <c r="B19" s="14"/>
      <c r="C19" s="14"/>
      <c r="D19" s="14" t="s">
        <v>110</v>
      </c>
      <c r="E19" s="14"/>
    </row>
    <row r="20" spans="1:5">
      <c r="A20" s="21" t="s">
        <v>131</v>
      </c>
      <c r="B20" s="21" t="s">
        <v>131</v>
      </c>
      <c r="C20" s="21" t="s">
        <v>131</v>
      </c>
      <c r="D20" s="11" t="s">
        <v>132</v>
      </c>
      <c r="E20" s="11" t="s">
        <v>123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4'!A1" display="14.4" xr:uid="{00000000-0004-0000-0500-000000000000}"/>
    <hyperlink ref="F2" location="'14.4E'!A1" display="6" xr:uid="{00000000-0004-0000-0500-000001000000}"/>
    <hyperlink ref="E10" location="'14.4E'!A1" display="'14.4E'!A1" xr:uid="{00000000-0004-0000-0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DFF0D8"/>
  </sheetPr>
  <dimension ref="A1:I21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28</v>
      </c>
      <c r="B2" s="6" t="s">
        <v>29</v>
      </c>
      <c r="C2" s="6" t="s">
        <v>14</v>
      </c>
      <c r="D2" s="6" t="s">
        <v>30</v>
      </c>
      <c r="E2" s="6" t="s">
        <v>16</v>
      </c>
      <c r="F2" s="6" t="s">
        <v>133</v>
      </c>
      <c r="G2" s="6">
        <v>63.35</v>
      </c>
      <c r="H2" s="6">
        <v>75.924975000000003</v>
      </c>
      <c r="I2" s="6">
        <v>3112.9239750000002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41</v>
      </c>
      <c r="D8" s="11" t="s">
        <v>129</v>
      </c>
      <c r="E8" s="11">
        <v>41</v>
      </c>
    </row>
    <row r="9" spans="1:9">
      <c r="A9" s="11" t="s">
        <v>115</v>
      </c>
      <c r="B9" s="11" t="s">
        <v>115</v>
      </c>
      <c r="C9" s="11">
        <f>SUBTOTAL(109,Criteria_Summary14.5[Elementos])</f>
        <v>41</v>
      </c>
      <c r="D9" s="11" t="s">
        <v>115</v>
      </c>
      <c r="E9" s="11">
        <f>SUBTOTAL(109,Criteria_Summary14.5[Total])</f>
        <v>41</v>
      </c>
    </row>
    <row r="10" spans="1:9">
      <c r="A10" s="12" t="s">
        <v>116</v>
      </c>
      <c r="B10" s="12">
        <v>0</v>
      </c>
      <c r="C10" s="13"/>
      <c r="D10" s="13"/>
      <c r="E10" s="12">
        <v>41</v>
      </c>
    </row>
    <row r="13" spans="1:9">
      <c r="A13" s="18" t="s">
        <v>129</v>
      </c>
      <c r="B13" s="18" t="s">
        <v>129</v>
      </c>
      <c r="C13" s="18" t="s">
        <v>129</v>
      </c>
      <c r="D13" s="18" t="s">
        <v>129</v>
      </c>
      <c r="E13" s="18" t="s">
        <v>129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41</v>
      </c>
      <c r="C16" s="21" t="s">
        <v>130</v>
      </c>
      <c r="D16" s="21" t="s">
        <v>130</v>
      </c>
      <c r="E16" s="11">
        <v>41</v>
      </c>
    </row>
    <row r="18" spans="1:5">
      <c r="A18" s="22" t="s">
        <v>124</v>
      </c>
      <c r="B18" s="22" t="s">
        <v>124</v>
      </c>
      <c r="C18" s="22" t="s">
        <v>124</v>
      </c>
      <c r="D18" s="22" t="s">
        <v>124</v>
      </c>
      <c r="E18" s="22" t="s">
        <v>124</v>
      </c>
    </row>
    <row r="19" spans="1:5">
      <c r="A19" s="20" t="s">
        <v>125</v>
      </c>
      <c r="B19" s="14"/>
      <c r="C19" s="14"/>
      <c r="D19" s="14" t="s">
        <v>110</v>
      </c>
      <c r="E19" s="14"/>
    </row>
    <row r="20" spans="1:5">
      <c r="A20" s="21" t="s">
        <v>134</v>
      </c>
      <c r="B20" s="21" t="s">
        <v>134</v>
      </c>
      <c r="C20" s="21" t="s">
        <v>134</v>
      </c>
      <c r="D20" s="11" t="s">
        <v>135</v>
      </c>
      <c r="E20" s="11" t="s">
        <v>123</v>
      </c>
    </row>
    <row r="21" spans="1:5">
      <c r="A21" s="21" t="s">
        <v>136</v>
      </c>
      <c r="B21" s="21" t="s">
        <v>136</v>
      </c>
      <c r="C21" s="21" t="s">
        <v>136</v>
      </c>
      <c r="D21" s="11" t="s">
        <v>135</v>
      </c>
      <c r="E21" s="11" t="s">
        <v>123</v>
      </c>
    </row>
  </sheetData>
  <mergeCells count="10">
    <mergeCell ref="C16:D16"/>
    <mergeCell ref="A18:E18"/>
    <mergeCell ref="A19"/>
    <mergeCell ref="A20:C20"/>
    <mergeCell ref="A21:C21"/>
    <mergeCell ref="A5:E5"/>
    <mergeCell ref="A6:E6"/>
    <mergeCell ref="A13:E13"/>
    <mergeCell ref="A14:E14"/>
    <mergeCell ref="C15:D15"/>
  </mergeCells>
  <hyperlinks>
    <hyperlink ref="A2" location="'14'!A1" display="14.5" xr:uid="{00000000-0004-0000-0600-000000000000}"/>
    <hyperlink ref="F2" location="'14.5E'!A1" display="41" xr:uid="{00000000-0004-0000-0600-000001000000}"/>
    <hyperlink ref="E10" location="'14.5E'!A1" display="'14.5E'!A1" xr:uid="{00000000-0004-0000-0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DFF0D8"/>
  </sheetPr>
  <dimension ref="A1:I21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32</v>
      </c>
      <c r="B2" s="6" t="s">
        <v>33</v>
      </c>
      <c r="C2" s="6" t="s">
        <v>14</v>
      </c>
      <c r="D2" s="6" t="s">
        <v>34</v>
      </c>
      <c r="E2" s="6" t="s">
        <v>16</v>
      </c>
      <c r="F2" s="6" t="s">
        <v>133</v>
      </c>
      <c r="G2" s="6">
        <v>343.97</v>
      </c>
      <c r="H2" s="6">
        <v>412.24804500000005</v>
      </c>
      <c r="I2" s="6">
        <v>16902.169845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41</v>
      </c>
      <c r="D8" s="11" t="s">
        <v>129</v>
      </c>
      <c r="E8" s="11">
        <v>41</v>
      </c>
    </row>
    <row r="9" spans="1:9">
      <c r="A9" s="11" t="s">
        <v>115</v>
      </c>
      <c r="B9" s="11" t="s">
        <v>115</v>
      </c>
      <c r="C9" s="11">
        <f>SUBTOTAL(109,Criteria_Summary14.6[Elementos])</f>
        <v>41</v>
      </c>
      <c r="D9" s="11" t="s">
        <v>115</v>
      </c>
      <c r="E9" s="11">
        <f>SUBTOTAL(109,Criteria_Summary14.6[Total])</f>
        <v>41</v>
      </c>
    </row>
    <row r="10" spans="1:9">
      <c r="A10" s="12" t="s">
        <v>116</v>
      </c>
      <c r="B10" s="12">
        <v>0</v>
      </c>
      <c r="C10" s="13"/>
      <c r="D10" s="13"/>
      <c r="E10" s="12">
        <v>41</v>
      </c>
    </row>
    <row r="13" spans="1:9">
      <c r="A13" s="18" t="s">
        <v>129</v>
      </c>
      <c r="B13" s="18" t="s">
        <v>129</v>
      </c>
      <c r="C13" s="18" t="s">
        <v>129</v>
      </c>
      <c r="D13" s="18" t="s">
        <v>129</v>
      </c>
      <c r="E13" s="18" t="s">
        <v>129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41</v>
      </c>
      <c r="C16" s="21" t="s">
        <v>130</v>
      </c>
      <c r="D16" s="21" t="s">
        <v>130</v>
      </c>
      <c r="E16" s="11">
        <v>41</v>
      </c>
    </row>
    <row r="18" spans="1:5">
      <c r="A18" s="22" t="s">
        <v>124</v>
      </c>
      <c r="B18" s="22" t="s">
        <v>124</v>
      </c>
      <c r="C18" s="22" t="s">
        <v>124</v>
      </c>
      <c r="D18" s="22" t="s">
        <v>124</v>
      </c>
      <c r="E18" s="22" t="s">
        <v>124</v>
      </c>
    </row>
    <row r="19" spans="1:5">
      <c r="A19" s="20" t="s">
        <v>125</v>
      </c>
      <c r="B19" s="14"/>
      <c r="C19" s="14"/>
      <c r="D19" s="14" t="s">
        <v>110</v>
      </c>
      <c r="E19" s="14"/>
    </row>
    <row r="20" spans="1:5">
      <c r="A20" s="21" t="s">
        <v>134</v>
      </c>
      <c r="B20" s="21" t="s">
        <v>134</v>
      </c>
      <c r="C20" s="21" t="s">
        <v>134</v>
      </c>
      <c r="D20" s="11" t="s">
        <v>135</v>
      </c>
      <c r="E20" s="11" t="s">
        <v>123</v>
      </c>
    </row>
    <row r="21" spans="1:5">
      <c r="A21" s="21" t="s">
        <v>136</v>
      </c>
      <c r="B21" s="21" t="s">
        <v>136</v>
      </c>
      <c r="C21" s="21" t="s">
        <v>136</v>
      </c>
      <c r="D21" s="11" t="s">
        <v>135</v>
      </c>
      <c r="E21" s="11" t="s">
        <v>123</v>
      </c>
    </row>
  </sheetData>
  <mergeCells count="10">
    <mergeCell ref="C16:D16"/>
    <mergeCell ref="A18:E18"/>
    <mergeCell ref="A19"/>
    <mergeCell ref="A20:C20"/>
    <mergeCell ref="A21:C21"/>
    <mergeCell ref="A5:E5"/>
    <mergeCell ref="A6:E6"/>
    <mergeCell ref="A13:E13"/>
    <mergeCell ref="A14:E14"/>
    <mergeCell ref="C15:D15"/>
  </mergeCells>
  <hyperlinks>
    <hyperlink ref="A2" location="'14'!A1" display="14.6" xr:uid="{00000000-0004-0000-0700-000000000000}"/>
    <hyperlink ref="F2" location="'14.6E'!A1" display="41" xr:uid="{00000000-0004-0000-0700-000001000000}"/>
    <hyperlink ref="E10" location="'14.6E'!A1" display="'14.6E'!A1" xr:uid="{00000000-0004-0000-0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35</v>
      </c>
      <c r="B2" s="6" t="s">
        <v>36</v>
      </c>
      <c r="C2" s="6" t="s">
        <v>14</v>
      </c>
      <c r="D2" s="6" t="s">
        <v>37</v>
      </c>
      <c r="E2" s="6" t="s">
        <v>16</v>
      </c>
      <c r="F2" s="6" t="s">
        <v>137</v>
      </c>
      <c r="G2" s="6">
        <v>39.18</v>
      </c>
      <c r="H2" s="6">
        <v>46.957230000000003</v>
      </c>
      <c r="I2" s="6">
        <v>234.78615000000002</v>
      </c>
    </row>
    <row r="5" spans="1:9">
      <c r="A5" s="16" t="s">
        <v>109</v>
      </c>
      <c r="B5" s="16" t="s">
        <v>109</v>
      </c>
      <c r="C5" s="16" t="s">
        <v>109</v>
      </c>
      <c r="D5" s="16" t="s">
        <v>109</v>
      </c>
      <c r="E5" s="16" t="s">
        <v>109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110</v>
      </c>
      <c r="C7" s="10" t="s">
        <v>111</v>
      </c>
      <c r="D7" s="10" t="s">
        <v>112</v>
      </c>
      <c r="E7" s="10" t="s">
        <v>9</v>
      </c>
    </row>
    <row r="8" spans="1:9">
      <c r="A8" s="11">
        <v>1</v>
      </c>
      <c r="B8" s="11" t="s">
        <v>113</v>
      </c>
      <c r="C8" s="11">
        <v>5</v>
      </c>
      <c r="D8" s="11" t="s">
        <v>129</v>
      </c>
      <c r="E8" s="11">
        <v>5</v>
      </c>
    </row>
    <row r="9" spans="1:9">
      <c r="A9" s="11" t="s">
        <v>115</v>
      </c>
      <c r="B9" s="11" t="s">
        <v>115</v>
      </c>
      <c r="C9" s="11">
        <f>SUBTOTAL(109,Criteria_Summary14.7[Elementos])</f>
        <v>5</v>
      </c>
      <c r="D9" s="11" t="s">
        <v>115</v>
      </c>
      <c r="E9" s="11">
        <f>SUBTOTAL(109,Criteria_Summary14.7[Total])</f>
        <v>5</v>
      </c>
    </row>
    <row r="10" spans="1:9">
      <c r="A10" s="12" t="s">
        <v>116</v>
      </c>
      <c r="B10" s="12">
        <v>0</v>
      </c>
      <c r="C10" s="13"/>
      <c r="D10" s="13"/>
      <c r="E10" s="12">
        <v>5</v>
      </c>
    </row>
    <row r="13" spans="1:9">
      <c r="A13" s="18" t="s">
        <v>129</v>
      </c>
      <c r="B13" s="18" t="s">
        <v>129</v>
      </c>
      <c r="C13" s="18" t="s">
        <v>129</v>
      </c>
      <c r="D13" s="18" t="s">
        <v>129</v>
      </c>
      <c r="E13" s="18" t="s">
        <v>129</v>
      </c>
    </row>
    <row r="14" spans="1:9">
      <c r="A14" s="19"/>
      <c r="B14" s="19"/>
      <c r="C14" s="19"/>
      <c r="D14" s="19"/>
      <c r="E14" s="19"/>
    </row>
    <row r="15" spans="1:9">
      <c r="A15" s="14" t="s">
        <v>110</v>
      </c>
      <c r="B15" s="14" t="s">
        <v>111</v>
      </c>
      <c r="C15" s="20" t="s">
        <v>117</v>
      </c>
      <c r="D15" s="20" t="s">
        <v>117</v>
      </c>
      <c r="E15" s="14" t="s">
        <v>9</v>
      </c>
    </row>
    <row r="16" spans="1:9">
      <c r="A16" s="11" t="s">
        <v>113</v>
      </c>
      <c r="B16" s="11">
        <v>5</v>
      </c>
      <c r="C16" s="21" t="s">
        <v>130</v>
      </c>
      <c r="D16" s="21" t="s">
        <v>130</v>
      </c>
      <c r="E16" s="11">
        <v>5</v>
      </c>
    </row>
    <row r="18" spans="1:5">
      <c r="A18" s="22" t="s">
        <v>119</v>
      </c>
      <c r="B18" s="22" t="s">
        <v>119</v>
      </c>
      <c r="C18" s="22" t="s">
        <v>119</v>
      </c>
      <c r="D18" s="22" t="s">
        <v>119</v>
      </c>
      <c r="E18" s="22" t="s">
        <v>119</v>
      </c>
    </row>
    <row r="19" spans="1:5">
      <c r="A19" s="20" t="s">
        <v>120</v>
      </c>
      <c r="B19" s="20" t="s">
        <v>120</v>
      </c>
      <c r="C19" s="20" t="s">
        <v>120</v>
      </c>
      <c r="D19" s="14" t="s">
        <v>121</v>
      </c>
      <c r="E19" s="14"/>
    </row>
    <row r="20" spans="1:5">
      <c r="A20" s="11"/>
      <c r="B20" s="11"/>
      <c r="C20" s="11"/>
      <c r="D20" s="11" t="s">
        <v>122</v>
      </c>
      <c r="E20" s="11" t="s">
        <v>123</v>
      </c>
    </row>
    <row r="22" spans="1:5">
      <c r="A22" s="22" t="s">
        <v>124</v>
      </c>
      <c r="B22" s="22" t="s">
        <v>124</v>
      </c>
      <c r="C22" s="22" t="s">
        <v>124</v>
      </c>
      <c r="D22" s="22" t="s">
        <v>124</v>
      </c>
      <c r="E22" s="22" t="s">
        <v>124</v>
      </c>
    </row>
    <row r="23" spans="1:5">
      <c r="A23" s="20" t="s">
        <v>125</v>
      </c>
      <c r="B23" s="14"/>
      <c r="C23" s="14"/>
      <c r="D23" s="14" t="s">
        <v>110</v>
      </c>
      <c r="E23" s="14"/>
    </row>
    <row r="24" spans="1:5">
      <c r="A24" s="21" t="s">
        <v>138</v>
      </c>
      <c r="B24" s="21" t="s">
        <v>138</v>
      </c>
      <c r="C24" s="21" t="s">
        <v>138</v>
      </c>
      <c r="D24" s="11" t="s">
        <v>139</v>
      </c>
      <c r="E24" s="11" t="s">
        <v>123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4'!A1" display="14.7" xr:uid="{00000000-0004-0000-0800-000000000000}"/>
    <hyperlink ref="F2" location="'14.7E'!A1" display="5" xr:uid="{00000000-0004-0000-0800-000001000000}"/>
    <hyperlink ref="E10" location="'14.7E'!A1" display="'14.7E'!A1" xr:uid="{00000000-0004-0000-0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52</vt:i4>
      </vt:variant>
    </vt:vector>
  </HeadingPairs>
  <TitlesOfParts>
    <vt:vector size="52" baseType="lpstr">
      <vt:lpstr>Orçamento</vt:lpstr>
      <vt:lpstr>14</vt:lpstr>
      <vt:lpstr>14.1</vt:lpstr>
      <vt:lpstr>14.2</vt:lpstr>
      <vt:lpstr>14.3</vt:lpstr>
      <vt:lpstr>14.4</vt:lpstr>
      <vt:lpstr>14.5</vt:lpstr>
      <vt:lpstr>14.6</vt:lpstr>
      <vt:lpstr>14.7</vt:lpstr>
      <vt:lpstr>14.8</vt:lpstr>
      <vt:lpstr>14.9</vt:lpstr>
      <vt:lpstr>14.10</vt:lpstr>
      <vt:lpstr>14.11</vt:lpstr>
      <vt:lpstr>14.12</vt:lpstr>
      <vt:lpstr>14.13</vt:lpstr>
      <vt:lpstr>14.14</vt:lpstr>
      <vt:lpstr>14.15</vt:lpstr>
      <vt:lpstr>14.16</vt:lpstr>
      <vt:lpstr>14.17</vt:lpstr>
      <vt:lpstr>14.18</vt:lpstr>
      <vt:lpstr>14.19</vt:lpstr>
      <vt:lpstr>14.20</vt:lpstr>
      <vt:lpstr>14.21</vt:lpstr>
      <vt:lpstr>14.22</vt:lpstr>
      <vt:lpstr>14.23</vt:lpstr>
      <vt:lpstr>14.24</vt:lpstr>
      <vt:lpstr>14.25</vt:lpstr>
      <vt:lpstr>14.1E</vt:lpstr>
      <vt:lpstr>14.2E</vt:lpstr>
      <vt:lpstr>14.3E</vt:lpstr>
      <vt:lpstr>14.4E</vt:lpstr>
      <vt:lpstr>14.5E</vt:lpstr>
      <vt:lpstr>14.6E</vt:lpstr>
      <vt:lpstr>14.7E</vt:lpstr>
      <vt:lpstr>14.8E</vt:lpstr>
      <vt:lpstr>14.9E</vt:lpstr>
      <vt:lpstr>14.10E</vt:lpstr>
      <vt:lpstr>14.11E</vt:lpstr>
      <vt:lpstr>14.12E</vt:lpstr>
      <vt:lpstr>14.13E</vt:lpstr>
      <vt:lpstr>14.14E</vt:lpstr>
      <vt:lpstr>14.15E</vt:lpstr>
      <vt:lpstr>14.16E</vt:lpstr>
      <vt:lpstr>14.17E</vt:lpstr>
      <vt:lpstr>14.18E</vt:lpstr>
      <vt:lpstr>14.19E</vt:lpstr>
      <vt:lpstr>14.20E</vt:lpstr>
      <vt:lpstr>14.21E</vt:lpstr>
      <vt:lpstr>14.22E</vt:lpstr>
      <vt:lpstr>14.23E</vt:lpstr>
      <vt:lpstr>14.24E</vt:lpstr>
      <vt:lpstr>14.25E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dcterms:modified xsi:type="dcterms:W3CDTF">2025-04-07T13:02:44Z</dcterms:modified>
</cp:coreProperties>
</file>